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1"/>
  </bookViews>
  <sheets>
    <sheet name="Note" sheetId="1" r:id="rId1"/>
    <sheet name="Calcolo FV" sheetId="2" r:id="rId2"/>
    <sheet name="Irraggiamento" sheetId="3" r:id="rId3"/>
  </sheets>
  <definedNames>
    <definedName name="_xlnm.Print_Titles" localSheetId="0">'Note'!$1:$2</definedName>
  </definedNames>
  <calcPr fullCalcOnLoad="1" iterate="1" iterateCount="100" iterateDelta="0.001"/>
</workbook>
</file>

<file path=xl/comments2.xml><?xml version="1.0" encoding="utf-8"?>
<comments xmlns="http://schemas.openxmlformats.org/spreadsheetml/2006/main">
  <authors>
    <author>mb</author>
  </authors>
  <commentList>
    <comment ref="C41" authorId="0">
      <text>
        <r>
          <rPr>
            <sz val="8"/>
            <rFont val="Tahoma"/>
            <family val="0"/>
          </rPr>
          <t>è la quota di capitale proprio. Il resto viene considerato indebitamento bancario:
il valore indicato deve essere minore o = al costo netto [voce 3.8)]</t>
        </r>
      </text>
    </comment>
  </commentList>
</comments>
</file>

<file path=xl/sharedStrings.xml><?xml version="1.0" encoding="utf-8"?>
<sst xmlns="http://schemas.openxmlformats.org/spreadsheetml/2006/main" count="456" uniqueCount="383">
  <si>
    <t>AL</t>
  </si>
  <si>
    <t>Alessandria</t>
  </si>
  <si>
    <t>AT</t>
  </si>
  <si>
    <t>Asti</t>
  </si>
  <si>
    <t>BI</t>
  </si>
  <si>
    <t>Biella</t>
  </si>
  <si>
    <t>CN</t>
  </si>
  <si>
    <t>Cuneo</t>
  </si>
  <si>
    <t>NO</t>
  </si>
  <si>
    <t>Novara</t>
  </si>
  <si>
    <t>TO</t>
  </si>
  <si>
    <t>Torino</t>
  </si>
  <si>
    <t>VB</t>
  </si>
  <si>
    <t>Verbania</t>
  </si>
  <si>
    <t>VC</t>
  </si>
  <si>
    <t>Vercelli</t>
  </si>
  <si>
    <t>AO</t>
  </si>
  <si>
    <t>Aosta / Aoste</t>
  </si>
  <si>
    <t>BG</t>
  </si>
  <si>
    <t>Bergamo</t>
  </si>
  <si>
    <t>BS</t>
  </si>
  <si>
    <t>Brescia</t>
  </si>
  <si>
    <t>CO</t>
  </si>
  <si>
    <t>Como</t>
  </si>
  <si>
    <t>CR</t>
  </si>
  <si>
    <t>Cremona</t>
  </si>
  <si>
    <t>LC</t>
  </si>
  <si>
    <t>Lecco</t>
  </si>
  <si>
    <t>LO</t>
  </si>
  <si>
    <t>Lodi</t>
  </si>
  <si>
    <t>MI</t>
  </si>
  <si>
    <t>Milano</t>
  </si>
  <si>
    <t>MN</t>
  </si>
  <si>
    <t>Mantova</t>
  </si>
  <si>
    <t>PV</t>
  </si>
  <si>
    <t>Pavia</t>
  </si>
  <si>
    <t>SO</t>
  </si>
  <si>
    <t>Sondrio</t>
  </si>
  <si>
    <t>VA</t>
  </si>
  <si>
    <t>Varese</t>
  </si>
  <si>
    <t>BZ</t>
  </si>
  <si>
    <t xml:space="preserve">Bolzano </t>
  </si>
  <si>
    <t>TN</t>
  </si>
  <si>
    <t>Trento</t>
  </si>
  <si>
    <t>BL</t>
  </si>
  <si>
    <t>Belluno</t>
  </si>
  <si>
    <t>PD</t>
  </si>
  <si>
    <t>Padova</t>
  </si>
  <si>
    <t>RO</t>
  </si>
  <si>
    <t>Rovigo</t>
  </si>
  <si>
    <t>TV</t>
  </si>
  <si>
    <t>Treviso</t>
  </si>
  <si>
    <t>VE</t>
  </si>
  <si>
    <t>Venezia</t>
  </si>
  <si>
    <t>VI</t>
  </si>
  <si>
    <t>Vicenza</t>
  </si>
  <si>
    <t>VR</t>
  </si>
  <si>
    <t>Verona</t>
  </si>
  <si>
    <t>GO</t>
  </si>
  <si>
    <t>Gorizia</t>
  </si>
  <si>
    <t>PN</t>
  </si>
  <si>
    <t>Pordenone</t>
  </si>
  <si>
    <t>UD</t>
  </si>
  <si>
    <t>Udine</t>
  </si>
  <si>
    <t>GE</t>
  </si>
  <si>
    <t>Genova</t>
  </si>
  <si>
    <t>IM</t>
  </si>
  <si>
    <t>Imperia</t>
  </si>
  <si>
    <t>SP</t>
  </si>
  <si>
    <t>La Spezia</t>
  </si>
  <si>
    <t>SV</t>
  </si>
  <si>
    <t>Savona</t>
  </si>
  <si>
    <t>BO</t>
  </si>
  <si>
    <t>Bologna</t>
  </si>
  <si>
    <t>FE</t>
  </si>
  <si>
    <t>Ferrara</t>
  </si>
  <si>
    <t>FC</t>
  </si>
  <si>
    <t>Forlì</t>
  </si>
  <si>
    <t>MO</t>
  </si>
  <si>
    <t>Modena</t>
  </si>
  <si>
    <t>PC</t>
  </si>
  <si>
    <t>Piacenza</t>
  </si>
  <si>
    <t>PR</t>
  </si>
  <si>
    <t>Parma</t>
  </si>
  <si>
    <t>RA</t>
  </si>
  <si>
    <t>Ravenna</t>
  </si>
  <si>
    <t>RE</t>
  </si>
  <si>
    <t>Reggio nell'Emilia</t>
  </si>
  <si>
    <t>RN</t>
  </si>
  <si>
    <t>Rimini</t>
  </si>
  <si>
    <t>AR</t>
  </si>
  <si>
    <t>Arezzo</t>
  </si>
  <si>
    <t>FI</t>
  </si>
  <si>
    <t>Firenze</t>
  </si>
  <si>
    <t>GR</t>
  </si>
  <si>
    <t>Grosseto</t>
  </si>
  <si>
    <t>LI</t>
  </si>
  <si>
    <t>Livorno</t>
  </si>
  <si>
    <t>LU</t>
  </si>
  <si>
    <t>Lucca</t>
  </si>
  <si>
    <t>MS</t>
  </si>
  <si>
    <t>Massa</t>
  </si>
  <si>
    <t>PI</t>
  </si>
  <si>
    <t>Pisa</t>
  </si>
  <si>
    <t>PO</t>
  </si>
  <si>
    <t>Prato</t>
  </si>
  <si>
    <t>PT</t>
  </si>
  <si>
    <t>Pistoia</t>
  </si>
  <si>
    <t>SI</t>
  </si>
  <si>
    <t>Siena</t>
  </si>
  <si>
    <t>PG</t>
  </si>
  <si>
    <t>Perugia</t>
  </si>
  <si>
    <t>TR</t>
  </si>
  <si>
    <t>Terni</t>
  </si>
  <si>
    <t>AN</t>
  </si>
  <si>
    <t>Ancona</t>
  </si>
  <si>
    <t>AP</t>
  </si>
  <si>
    <t>Ascoli Piceno</t>
  </si>
  <si>
    <t>MC</t>
  </si>
  <si>
    <t>Macerata</t>
  </si>
  <si>
    <t>PS</t>
  </si>
  <si>
    <t>Pesaro</t>
  </si>
  <si>
    <t>FR</t>
  </si>
  <si>
    <t>Frosinone</t>
  </si>
  <si>
    <t>LT</t>
  </si>
  <si>
    <t>Latina</t>
  </si>
  <si>
    <t>RI</t>
  </si>
  <si>
    <t>Rieti</t>
  </si>
  <si>
    <t>RM</t>
  </si>
  <si>
    <t>Roma</t>
  </si>
  <si>
    <t>VT</t>
  </si>
  <si>
    <t>Viterbo</t>
  </si>
  <si>
    <t>AQ</t>
  </si>
  <si>
    <t>L'Aquila</t>
  </si>
  <si>
    <t>CH</t>
  </si>
  <si>
    <t>Chieti</t>
  </si>
  <si>
    <t>PE</t>
  </si>
  <si>
    <t>Pescara</t>
  </si>
  <si>
    <t>TE</t>
  </si>
  <si>
    <t>Teramo</t>
  </si>
  <si>
    <t>CB</t>
  </si>
  <si>
    <t>Campobasso</t>
  </si>
  <si>
    <t>IS</t>
  </si>
  <si>
    <t>Isernia</t>
  </si>
  <si>
    <t>AV</t>
  </si>
  <si>
    <t>Avellino</t>
  </si>
  <si>
    <t>BN</t>
  </si>
  <si>
    <t>Benevento</t>
  </si>
  <si>
    <t>CE</t>
  </si>
  <si>
    <t>Caserta</t>
  </si>
  <si>
    <t>NA</t>
  </si>
  <si>
    <t>Napoli</t>
  </si>
  <si>
    <t>SA</t>
  </si>
  <si>
    <t>Salerno</t>
  </si>
  <si>
    <t>BA</t>
  </si>
  <si>
    <t>Bari</t>
  </si>
  <si>
    <t>BR</t>
  </si>
  <si>
    <t>Brindisi</t>
  </si>
  <si>
    <t>FG</t>
  </si>
  <si>
    <t>Foggia</t>
  </si>
  <si>
    <t>LE</t>
  </si>
  <si>
    <t>Lecce</t>
  </si>
  <si>
    <t>TA</t>
  </si>
  <si>
    <t>Taranto</t>
  </si>
  <si>
    <t>MT</t>
  </si>
  <si>
    <t>Matera</t>
  </si>
  <si>
    <t>PZ</t>
  </si>
  <si>
    <t>Potenza</t>
  </si>
  <si>
    <t>CS</t>
  </si>
  <si>
    <t>Cosenza</t>
  </si>
  <si>
    <t>CZ</t>
  </si>
  <si>
    <t>Catanzaro</t>
  </si>
  <si>
    <t>KR</t>
  </si>
  <si>
    <t>Crotone</t>
  </si>
  <si>
    <t>RC</t>
  </si>
  <si>
    <t>Reggio di Calabria</t>
  </si>
  <si>
    <t>VV</t>
  </si>
  <si>
    <t>Vibo Valentia</t>
  </si>
  <si>
    <t>AG</t>
  </si>
  <si>
    <t>Agrigento</t>
  </si>
  <si>
    <t>CL</t>
  </si>
  <si>
    <t>Caltanissetta</t>
  </si>
  <si>
    <t>CT</t>
  </si>
  <si>
    <t>Catania</t>
  </si>
  <si>
    <t>EN</t>
  </si>
  <si>
    <t>Enna</t>
  </si>
  <si>
    <t>ME</t>
  </si>
  <si>
    <t>Messina</t>
  </si>
  <si>
    <t>PA</t>
  </si>
  <si>
    <t>Palermo</t>
  </si>
  <si>
    <t>RG</t>
  </si>
  <si>
    <t>Ragusa</t>
  </si>
  <si>
    <t>SR</t>
  </si>
  <si>
    <t>Siracusa</t>
  </si>
  <si>
    <t>TP</t>
  </si>
  <si>
    <t>Trapani</t>
  </si>
  <si>
    <t>CA</t>
  </si>
  <si>
    <t>Cagliari</t>
  </si>
  <si>
    <t>NU</t>
  </si>
  <si>
    <t>Nuoro</t>
  </si>
  <si>
    <t>OR</t>
  </si>
  <si>
    <t>Oristano</t>
  </si>
  <si>
    <t>SS</t>
  </si>
  <si>
    <t>Sassari</t>
  </si>
  <si>
    <t>sigla</t>
  </si>
  <si>
    <t>comune</t>
  </si>
  <si>
    <t>gen</t>
  </si>
  <si>
    <t>feb</t>
  </si>
  <si>
    <t>mar</t>
  </si>
  <si>
    <t>apr</t>
  </si>
  <si>
    <t>mag</t>
  </si>
  <si>
    <t>giu</t>
  </si>
  <si>
    <t>lug</t>
  </si>
  <si>
    <t>ago</t>
  </si>
  <si>
    <t>set</t>
  </si>
  <si>
    <t>ott</t>
  </si>
  <si>
    <t>nov</t>
  </si>
  <si>
    <t>dic</t>
  </si>
  <si>
    <t>1) Calcolo della produzione energetica</t>
  </si>
  <si>
    <t>Considerata al 97%</t>
  </si>
  <si>
    <t>[kWh/m2/anno]</t>
  </si>
  <si>
    <t>[%]</t>
  </si>
  <si>
    <t>[kWh/kWp/anno]</t>
  </si>
  <si>
    <t>[kWp]</t>
  </si>
  <si>
    <t>[kWh/anno]</t>
  </si>
  <si>
    <t>[€/kWh]</t>
  </si>
  <si>
    <t>[€/anno]</t>
  </si>
  <si>
    <t>[€/kWp]</t>
  </si>
  <si>
    <t>[€]</t>
  </si>
  <si>
    <t>[anni]</t>
  </si>
  <si>
    <t>[%/anno]</t>
  </si>
  <si>
    <t>Perdite complessive per effetto temperatura, perdite di linea ecc.: 10,7%; per valori differenti adeguare la % di conseguenza</t>
  </si>
  <si>
    <t>1.1) Provincia</t>
  </si>
  <si>
    <t>La differenza sui comuni della provincia è circoscritta al 3%</t>
  </si>
  <si>
    <t>Nel calcolo si è considerata la superficie di un terreno agricolo (scegliendo altra superficie, la produzione cambia di conseguenza)</t>
  </si>
  <si>
    <t>1.2) Irraggiamento</t>
  </si>
  <si>
    <t>1.4) Riflettanza</t>
  </si>
  <si>
    <t>2) Ricavi Impianto</t>
  </si>
  <si>
    <t>Ottenuta moltiplicando 2.2) x 2.3)</t>
  </si>
  <si>
    <t>Ottenuta moltiplicando 1.7) x 2.1)</t>
  </si>
  <si>
    <t>Considerare il costo dei pannelli per ogni kWp installato</t>
  </si>
  <si>
    <t>Ottenuta sommando 3.1) + 3.2)</t>
  </si>
  <si>
    <t>Ottenuta moltiplicando 3.3) x 2.1)</t>
  </si>
  <si>
    <t>Potenza nominale ottenuta moltiplicando la potenza nominale del pannello per il n. di pannelli</t>
  </si>
  <si>
    <t>1) Produzione UNITARIA</t>
  </si>
  <si>
    <t>3) Investimento Impianto</t>
  </si>
  <si>
    <t>4) Mutuo</t>
  </si>
  <si>
    <t>Mutuo o altra forma di finanziamento con restituzione a rete costanti</t>
  </si>
  <si>
    <t>4.1) Capitale</t>
  </si>
  <si>
    <t>4.2) Durata</t>
  </si>
  <si>
    <t>4.3) Tasso Interesse</t>
  </si>
  <si>
    <t>4.4) Rata annuale</t>
  </si>
  <si>
    <t>4.5) Quota Capitale</t>
  </si>
  <si>
    <t>4.6) Quota Interessi</t>
  </si>
  <si>
    <t>Importo del mutuo richiesto</t>
  </si>
  <si>
    <t>Durata del prestito in anni</t>
  </si>
  <si>
    <t>L'ipotesi del presente piano è che la rata sia annuale</t>
  </si>
  <si>
    <t>Quota della rata riferita alla restituzione del capitale</t>
  </si>
  <si>
    <t>Quota della rata riferita agli interessi maturati sul capitale residuo</t>
  </si>
  <si>
    <t>5) Costi di gestione annuali</t>
  </si>
  <si>
    <t>6) Altri dati</t>
  </si>
  <si>
    <t>1.3) Superficie riflettente</t>
  </si>
  <si>
    <t>1.5) Perdite complessive</t>
  </si>
  <si>
    <t>1.6) Efficienza Inverter</t>
  </si>
  <si>
    <t>2.1) Potenza impianto</t>
  </si>
  <si>
    <t>2.2) Produzione Totale</t>
  </si>
  <si>
    <t>2.3) Tariffa Intentivante</t>
  </si>
  <si>
    <t>3.1) Costo Pannelli unitario</t>
  </si>
  <si>
    <t>3.2) Altri costi unitario</t>
  </si>
  <si>
    <t>3.3) Costo unitario</t>
  </si>
  <si>
    <t>3.4) Costo Totale</t>
  </si>
  <si>
    <t>6.1) Perdita efficienza pannelli</t>
  </si>
  <si>
    <t>Tasso di inflazione per l'aggiornamento dei costi di gestione 5)</t>
  </si>
  <si>
    <t>2.4) Ricavi da Tariffa Incentivante</t>
  </si>
  <si>
    <t>CONTEGGI AL SOLO SCOPO DI INDIVIDUARE IL VALORE RESIDUO DELL'IMPIANTO</t>
  </si>
  <si>
    <t>7.1) Ricavi da tariffa incentivante</t>
  </si>
  <si>
    <t>7.2) Ricavi da tariffa base (risparmio in bolletta)</t>
  </si>
  <si>
    <t>7.3) Ricavi TOTALI</t>
  </si>
  <si>
    <t>7.4) Costi gestionali</t>
  </si>
  <si>
    <t>Ottenuto moltiplicando il valore 2.4) per la perdita di efficienza dei pannelli annua di cui al punto 6.1)</t>
  </si>
  <si>
    <t>Ottenuta sommando 7.1) + 7.2)</t>
  </si>
  <si>
    <t>Periodo di rientro del capitale (Pay Back Period) è il numero di anni necessari a recuperare il capitale investito</t>
  </si>
  <si>
    <t>3) Costo impianto (iva esclusa)</t>
  </si>
  <si>
    <t>[1]</t>
  </si>
  <si>
    <t>[2]</t>
  </si>
  <si>
    <t>1=Argilla (terreni agricoli), 2=Calcestruzzo (capannoni), 3=Neve</t>
  </si>
  <si>
    <t>Produzione di energia elettrica misurata in kWh riferita ad 1 kWp installato</t>
  </si>
  <si>
    <t>Contratto di manutenzione per intervento sul posto</t>
  </si>
  <si>
    <t>Avvertenze</t>
  </si>
  <si>
    <t>I campi evidenziati in giallo sono dati di input, quelli evidenziati in arancione sono dati di input che si consiglia di non modificare, quelli evidenziati in verde sono risultati economico finanziari e infie quelli non evidenziati sono formule da non modificare</t>
  </si>
  <si>
    <t>[3]</t>
  </si>
  <si>
    <t>Il file è composto dal presente foglio di note esplicative, dal foglio di input e calcolo dei risultati ("Calcolo FV") e dalla base dati degli irraggiamenti per provincia</t>
  </si>
  <si>
    <t>Dati medi 1994-1999 per provincia  ricavati da dati Enea</t>
  </si>
  <si>
    <t>Considerare gli altri costi (Inverter, altri elementi elettrici, struttura metallica, installazione, allacciamento ecc.) per ogni kWp installato. Il simulatore, per semplicità, non considera che gli inverter vanno sostituiti fra il decimo e il ventesimo anno</t>
  </si>
  <si>
    <t>Tasso nominale annuo. Come valore indicativo si può considerare l'Euribor (oggi 3,72%) più uno spread del 1,50%</t>
  </si>
  <si>
    <t>Risultati</t>
  </si>
  <si>
    <t>TS</t>
  </si>
  <si>
    <t>Trieste</t>
  </si>
  <si>
    <t>4.5) Quota Capitale [medio]</t>
  </si>
  <si>
    <t>4.6) Quota Interessi [medio]</t>
  </si>
  <si>
    <t>1.8) Produzione</t>
  </si>
  <si>
    <t>Calcolati sulla base del Free Cash Flow 8.2) includendo al termine del periodo il valore residuo dell'impianto calcolato come somma dei ricavi dei successivi 20 anni scontati</t>
  </si>
  <si>
    <t>3.6) Contributo Conto Capitale</t>
  </si>
  <si>
    <t>Contributo statale in conto capitale fino ad un max del 20% poiché un contributo maggiore toglierebbe il diritto alla tariffa incentivante. 3.6) = 3.4) x 3.5)</t>
  </si>
  <si>
    <t>Ottenuta sottraendo il contributo 3.6) dal costo totale 3.4)</t>
  </si>
  <si>
    <t>Assicurazione "All Risks" a copertura di furto, incendio, eventi atmosferici ecc.; tasso applicato al valore dell'impianto</t>
  </si>
  <si>
    <t>Inserire Sigla provincia</t>
  </si>
  <si>
    <t>Superficie circostante i pannelli</t>
  </si>
  <si>
    <t>Temperatura, Cavi, ecc (valore in percentuale)</t>
  </si>
  <si>
    <t>Vedi scheda tecnica</t>
  </si>
  <si>
    <t>Espressa in kWp (di picco)</t>
  </si>
  <si>
    <t>Espresso in € per ogni kWp installato</t>
  </si>
  <si>
    <t>2.5) Scambio su posto</t>
  </si>
  <si>
    <t>[s/n]</t>
  </si>
  <si>
    <t>s</t>
  </si>
  <si>
    <t>2.6) Energia Consumata [media]</t>
  </si>
  <si>
    <t>2.7) Energia Riconosciuta</t>
  </si>
  <si>
    <t>2.8) Tariffa Base</t>
  </si>
  <si>
    <t>2.10) Ricavi TOTALI</t>
  </si>
  <si>
    <t>3.5) Costo Totale [iva inclusa]</t>
  </si>
  <si>
    <t>3.7) Contributo Conto Capitale</t>
  </si>
  <si>
    <t>3.8) Costo Netto</t>
  </si>
  <si>
    <t>7) Resoconto Finanziario</t>
  </si>
  <si>
    <t>8) INDICI DI REDDITIVITA'</t>
  </si>
  <si>
    <t>8.1) I.R.R.</t>
  </si>
  <si>
    <t>5.1) Manutenzione</t>
  </si>
  <si>
    <t>5.2) Tasso Assicurativo</t>
  </si>
  <si>
    <t>5.3) Assicurazione</t>
  </si>
  <si>
    <t>5.4) TOTALE</t>
  </si>
  <si>
    <t>6.2) Inflazione programmata</t>
  </si>
  <si>
    <t>7.5) Mutuo</t>
  </si>
  <si>
    <t>7.6) Guadagno Netto</t>
  </si>
  <si>
    <t>7.7) Guadagno Netto Progressivo</t>
  </si>
  <si>
    <t>Ricavare dalle proprie bollette elettriche il consumo medio annuo</t>
  </si>
  <si>
    <t>E' il minore dei valori fra energia elettrica consumata e prodotta</t>
  </si>
  <si>
    <t>Ottenuta sommando 2.4) + 2.9)</t>
  </si>
  <si>
    <t>Aggiunge a 3.4) l'iva considerata al 10% (anche se alcune voci minori hanno iva al 20%)</t>
  </si>
  <si>
    <t>Somma dei punti da 5.1) a 5.3)</t>
  </si>
  <si>
    <t>Ottenuta moltiplicando 3.8) x 5.2) (Il valore si considera costante negli anni)</t>
  </si>
  <si>
    <t>Il produttore garantisce un'efficienza del 90% nei primi 12 anni e dell'80% fino al 25° anno</t>
  </si>
  <si>
    <t>2.9) Ricavi/Risparmi da Tariffa Base</t>
  </si>
  <si>
    <t>Ottenuta moltiplicando 2.7) x 2.8)</t>
  </si>
  <si>
    <t>Ottenuto moltiplicando il valore 2.9) per la perdita di efficienza dei pannelli annua di cui al punto 6.1)</t>
  </si>
  <si>
    <t>Ottenuto moltiplicando il valore 5.4) per l'inflazione annua programmata di cui al punto 6.2)</t>
  </si>
  <si>
    <t>Rata del prestito di cui al punto 4.4) costante negli anni come da prospetto</t>
  </si>
  <si>
    <t>Utile netto ottenuto sottraendo 7.4) e 7.5) da 7.3)</t>
  </si>
  <si>
    <t>Valore progressivo degli importi di cui al punto 7.6)</t>
  </si>
  <si>
    <t>8.2) N.P.V.</t>
  </si>
  <si>
    <t>8.3) P.B.P.</t>
  </si>
  <si>
    <t>Tasso Interno di Rendimento (Internal Rate of Return) rappresenta il rendimento medio intrinseco di periodo dei flussi 7.6)</t>
  </si>
  <si>
    <t>Valore Attuale Netto (Net Present Value) è la somma dei flussi di cassa 7.6) scontati al tasso indicato (modificabile) che rappresente il tasso di rendimento atteso dall'investitore</t>
  </si>
  <si>
    <t>Il simulatore è destinato a valutare impianti con potenza inferiore a 20kWp, nel caso di persone fisiche</t>
  </si>
  <si>
    <t>Influisce sulla tariffa base (vendita o risparmio in bolletta) e sui costi gestionali</t>
  </si>
  <si>
    <t>Indicare se si intende fruire del regime di scambio sul posto (s) o se si preferisce operare in regime di cessione in rete (n); in questo caso la tariffa base 2.8) sarà una media fra risparmio in bolletta e vendita al distributore</t>
  </si>
  <si>
    <t>Come da tabella D.M. 19/02/07, corretta con eventuali premi</t>
  </si>
  <si>
    <t>Considerare la tariffa incentivante in base al tipo di impianto prevista dalla normativa vigente (D.M. 19/02/2007) corretta con eventuali premi</t>
  </si>
  <si>
    <r>
      <t xml:space="preserve">Nel caso di </t>
    </r>
    <r>
      <rPr>
        <b/>
        <sz val="10"/>
        <rFont val="Arial"/>
        <family val="2"/>
      </rPr>
      <t>scambio sul posto</t>
    </r>
    <r>
      <rPr>
        <sz val="10"/>
        <rFont val="Arial"/>
        <family val="0"/>
      </rPr>
      <t xml:space="preserve"> considerare la tariffa del kWh dell'ultima fascia applicata ricavabile dalla bolletta; nel caso di </t>
    </r>
    <r>
      <rPr>
        <b/>
        <sz val="10"/>
        <rFont val="Arial"/>
        <family val="2"/>
      </rPr>
      <t xml:space="preserve">cessione parziale </t>
    </r>
    <r>
      <rPr>
        <sz val="10"/>
        <rFont val="Arial"/>
        <family val="0"/>
      </rPr>
      <t>dell'energia, considerare una media pesata fra l'energia consumata (alla tariffa pagata in bolletta) e l'energia immessa in rete (alla tariffa di mercato o il minimo garantito di 0,095 €/kWh se superiore);</t>
    </r>
  </si>
  <si>
    <r>
      <t xml:space="preserve">[*] Per </t>
    </r>
    <r>
      <rPr>
        <b/>
        <sz val="10"/>
        <rFont val="Arial"/>
        <family val="2"/>
      </rPr>
      <t>SCAMBIO SUL POSTO</t>
    </r>
    <r>
      <rPr>
        <sz val="10"/>
        <rFont val="Arial"/>
        <family val="0"/>
      </rPr>
      <t xml:space="preserve"> (possibile solo per impianti &lt;20kWp) si intende un bilancio annuale fra energia prodotta ed energia consumata. Se tale bilancio risulta negativo, l'energia consumata in più viene fatturata in bolletta alla tariffe vigenti; se risulta positivo la maggior produzione di kWh (e non di €) viene portata in "dote" per l'anno successivo. La dote resta disponibile per tre anni, poi viene cancellata, pertanto si consiglia di dimensionare un impianto per una produzione non superiore al consumo medio</t>
    </r>
  </si>
  <si>
    <r>
      <t xml:space="preserve">[*] Per </t>
    </r>
    <r>
      <rPr>
        <b/>
        <sz val="10"/>
        <rFont val="Arial"/>
        <family val="2"/>
      </rPr>
      <t>CESSIONE IN RETE</t>
    </r>
    <r>
      <rPr>
        <sz val="10"/>
        <rFont val="Arial"/>
        <family val="0"/>
      </rPr>
      <t xml:space="preserve"> si intende la totale cessione dell'energia elettrica al distributore il quale riconosce una tariffa di mercato (e come minimo 0,095 €/kWh).</t>
    </r>
  </si>
  <si>
    <r>
      <t xml:space="preserve">[*] Per </t>
    </r>
    <r>
      <rPr>
        <b/>
        <sz val="10"/>
        <rFont val="Arial"/>
        <family val="2"/>
      </rPr>
      <t xml:space="preserve">CESSIONE PARZIALE </t>
    </r>
    <r>
      <rPr>
        <sz val="10"/>
        <rFont val="Arial"/>
        <family val="0"/>
      </rPr>
      <t>si intende un parziale auto-consumo dell'energia elettrica prodotta (che corrisponde ad un risparmio in bolletta alla tariffa di fascia maggiore) e la vendita al distributore alla tariffa di mercato (e come minimo 0,095 €/kWh) dell'energia elettrica in eccesso.</t>
    </r>
  </si>
  <si>
    <t>1.7) Altre perdite/guadagni</t>
  </si>
  <si>
    <t>Inserire la percentuale di perdita/guadagno per ulteriori effetti (ad es. guadagno di un sistema ad inseguimento rispetto ad un sistema fisso) oppure per calcoli più affidabili effettuati con altri strumenti</t>
  </si>
  <si>
    <t>Inserire % di perdita/guadagno in funzione di altre variabili (ad es. guadagno di sistemi ad inseguimento)</t>
  </si>
  <si>
    <t>[inserire s (si) o n (no)]</t>
  </si>
  <si>
    <t>ATTENZIONE: il presente simulatore è uno strumento semplificato. I risultati vanno quindi presi come indicativi e non costituiscono un'analisi puntuale dei costi e dei ricavi relativi all'investimento</t>
  </si>
  <si>
    <t xml:space="preserve">2.6) Energia Consumata nell'anno </t>
  </si>
  <si>
    <t xml:space="preserve">VEDERE FOGLIO "NOTE" PER LA DESCRIZIONE DEI CAMPI </t>
  </si>
  <si>
    <t>SIMULATORE CALCOLO REDDITIVITA' IMPIANTO FOTOVOLTAICO CON POTENZA &lt; 20 kWp [persona fisica]</t>
  </si>
  <si>
    <t>Irraggiamento su sup. orizzontale [Enea]</t>
  </si>
  <si>
    <t>Latit N (°)</t>
  </si>
  <si>
    <t>produzione FV su sup. inclinata idealmente con perdite di sistema predefinite (10,7%+5%)</t>
  </si>
  <si>
    <t>% di differenza nel guadagno per riflettenza rispetto a terreno agricolo</t>
  </si>
  <si>
    <t>Valori da inserire a cura dell'investitore</t>
  </si>
  <si>
    <t xml:space="preserve">Valori consigliati </t>
  </si>
  <si>
    <t>Formule/valori non modificabili</t>
  </si>
  <si>
    <t>[è il tasso di rendimento del capitale investito nell'impianto lungo l'arco di 20 anni della tariffa incentivante]</t>
  </si>
  <si>
    <t>[il tasso indicato a fianco è il tasso interno proprio, cioè il tasso di rendimento medio dell'investitore. Entra nella formula di calcolo del valore attuale netto]</t>
  </si>
  <si>
    <t>[è il numero di anni necessari per ripagare il capitale (proprio) investito nell'impianto]</t>
  </si>
  <si>
    <t>8.1) I.R.R. - Tasso interno di ritorno</t>
  </si>
  <si>
    <t>8.2) N.P.V. - Valore attuale netto</t>
  </si>
  <si>
    <t>8.3) P.B.P. - Tempo di ritorno</t>
  </si>
  <si>
    <t>[un impianto sul tetto generalmente non richiede un'assicurazione extra quella dell'immobile]</t>
  </si>
  <si>
    <t>[per impianti &lt; 3 kW considerare 6.800 €/kW, per &gt; 5 kW 6.200 €/kW]</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</si>
</sst>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0.000"/>
    <numFmt numFmtId="173" formatCode="_-* #,##0.0_-;\-* #,##0.0_-;_-* &quot;-&quot;??_-;_-@_-"/>
    <numFmt numFmtId="174" formatCode="_-* #,##0_-;\-* #,##0_-;_-* &quot;-&quot;??_-;_-@_-"/>
    <numFmt numFmtId="175" formatCode="&quot;€&quot;\ #,##0.0;[Red]\-&quot;€&quot;\ #,##0.0"/>
    <numFmt numFmtId="176" formatCode="0.000%"/>
    <numFmt numFmtId="177" formatCode="_-* #,##0.000_-;\-* #,##0.000_-;_-* &quot;-&quot;???_-;_-@_-"/>
  </numFmts>
  <fonts count="14">
    <font>
      <sz val="10"/>
      <name val="Arial"/>
      <family val="0"/>
    </font>
    <font>
      <sz val="10"/>
      <color indexed="12"/>
      <name val="Arial"/>
      <family val="2"/>
    </font>
    <font>
      <sz val="10"/>
      <color indexed="18"/>
      <name val="Arial"/>
      <family val="2"/>
    </font>
    <font>
      <b/>
      <sz val="10"/>
      <name val="Arial"/>
      <family val="2"/>
    </font>
    <font>
      <b/>
      <sz val="10"/>
      <color indexed="9"/>
      <name val="Arial"/>
      <family val="2"/>
    </font>
    <font>
      <b/>
      <sz val="10"/>
      <color indexed="10"/>
      <name val="Arial"/>
      <family val="2"/>
    </font>
    <font>
      <b/>
      <sz val="16"/>
      <name val="Arial"/>
      <family val="2"/>
    </font>
    <font>
      <sz val="8"/>
      <color indexed="22"/>
      <name val="Arial"/>
      <family val="2"/>
    </font>
    <font>
      <sz val="8"/>
      <name val="Arial"/>
      <family val="2"/>
    </font>
    <font>
      <b/>
      <sz val="8"/>
      <color indexed="10"/>
      <name val="Arial"/>
      <family val="2"/>
    </font>
    <font>
      <b/>
      <sz val="12"/>
      <color indexed="10"/>
      <name val="Arial"/>
      <family val="2"/>
    </font>
    <font>
      <sz val="8"/>
      <name val="Tahoma"/>
      <family val="0"/>
    </font>
    <font>
      <b/>
      <sz val="14"/>
      <color indexed="12"/>
      <name val="Arial"/>
      <family val="2"/>
    </font>
    <font>
      <b/>
      <sz val="8"/>
      <name val="Arial"/>
      <family val="2"/>
    </font>
  </fonts>
  <fills count="9">
    <fill>
      <patternFill/>
    </fill>
    <fill>
      <patternFill patternType="gray125"/>
    </fill>
    <fill>
      <patternFill patternType="solid">
        <fgColor indexed="17"/>
        <bgColor indexed="64"/>
      </patternFill>
    </fill>
    <fill>
      <patternFill patternType="solid">
        <fgColor indexed="47"/>
        <bgColor indexed="64"/>
      </patternFill>
    </fill>
    <fill>
      <patternFill patternType="solid">
        <fgColor indexed="13"/>
        <bgColor indexed="64"/>
      </patternFill>
    </fill>
    <fill>
      <patternFill patternType="solid">
        <fgColor indexed="53"/>
        <bgColor indexed="64"/>
      </patternFill>
    </fill>
    <fill>
      <patternFill patternType="solid">
        <fgColor indexed="43"/>
        <bgColor indexed="64"/>
      </patternFill>
    </fill>
    <fill>
      <patternFill patternType="solid">
        <fgColor indexed="11"/>
        <bgColor indexed="64"/>
      </patternFill>
    </fill>
    <fill>
      <patternFill patternType="solid">
        <fgColor indexed="52"/>
        <bgColor indexed="64"/>
      </patternFill>
    </fill>
  </fills>
  <borders count="66">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thin"/>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style="thin"/>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hair"/>
      <right>
        <color indexed="63"/>
      </right>
      <top style="medium"/>
      <bottom>
        <color indexed="63"/>
      </bottom>
    </border>
    <border>
      <left style="hair"/>
      <right>
        <color indexed="63"/>
      </right>
      <top>
        <color indexed="63"/>
      </top>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6">
    <xf numFmtId="0" fontId="0" fillId="0" borderId="0" xfId="0" applyAlignment="1">
      <alignment/>
    </xf>
    <xf numFmtId="0" fontId="0" fillId="0" borderId="0" xfId="17" applyAlignment="1">
      <alignment horizontal="right"/>
      <protection/>
    </xf>
    <xf numFmtId="0" fontId="0" fillId="0" borderId="0" xfId="17" applyAlignment="1">
      <alignment horizontal="left"/>
      <protection/>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4" fillId="2" borderId="22" xfId="0" applyFont="1" applyFill="1" applyBorder="1" applyAlignment="1">
      <alignment/>
    </xf>
    <xf numFmtId="0" fontId="4" fillId="2" borderId="2" xfId="0" applyFont="1" applyFill="1" applyBorder="1" applyAlignment="1">
      <alignment/>
    </xf>
    <xf numFmtId="0" fontId="4" fillId="2" borderId="3" xfId="0" applyFont="1" applyFill="1" applyBorder="1" applyAlignment="1">
      <alignment/>
    </xf>
    <xf numFmtId="0" fontId="0" fillId="0" borderId="0" xfId="0" applyAlignment="1">
      <alignment vertical="top" wrapText="1"/>
    </xf>
    <xf numFmtId="9" fontId="0" fillId="0" borderId="0" xfId="0" applyNumberFormat="1" applyAlignment="1">
      <alignment vertical="top" wrapText="1"/>
    </xf>
    <xf numFmtId="0" fontId="0" fillId="0" borderId="0" xfId="0" applyBorder="1" applyAlignment="1">
      <alignment vertical="top"/>
    </xf>
    <xf numFmtId="0" fontId="0" fillId="0" borderId="0" xfId="0" applyAlignment="1">
      <alignment vertical="top"/>
    </xf>
    <xf numFmtId="0" fontId="0" fillId="0" borderId="0" xfId="0" applyBorder="1" applyAlignment="1">
      <alignment vertical="top" wrapText="1"/>
    </xf>
    <xf numFmtId="0" fontId="0" fillId="0" borderId="0" xfId="0" applyFill="1" applyBorder="1" applyAlignment="1">
      <alignment vertical="top" wrapText="1"/>
    </xf>
    <xf numFmtId="0" fontId="0" fillId="3" borderId="0" xfId="0" applyFill="1" applyBorder="1" applyAlignment="1">
      <alignment/>
    </xf>
    <xf numFmtId="0" fontId="0"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Border="1" applyAlignment="1">
      <alignment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Border="1" applyAlignment="1">
      <alignment vertical="top" wrapText="1"/>
    </xf>
    <xf numFmtId="0" fontId="1" fillId="4" borderId="23" xfId="0" applyFont="1" applyFill="1" applyBorder="1" applyAlignment="1" applyProtection="1">
      <alignment horizontal="center"/>
      <protection locked="0"/>
    </xf>
    <xf numFmtId="1" fontId="0" fillId="0" borderId="23" xfId="0" applyNumberFormat="1" applyBorder="1" applyAlignment="1" applyProtection="1">
      <alignment/>
      <protection hidden="1"/>
    </xf>
    <xf numFmtId="9" fontId="0" fillId="0" borderId="23" xfId="18" applyBorder="1" applyAlignment="1" applyProtection="1">
      <alignment/>
      <protection hidden="1"/>
    </xf>
    <xf numFmtId="3" fontId="0" fillId="0" borderId="23" xfId="0" applyNumberFormat="1" applyBorder="1" applyAlignment="1" applyProtection="1">
      <alignment/>
      <protection hidden="1"/>
    </xf>
    <xf numFmtId="174" fontId="0" fillId="0" borderId="23" xfId="15" applyNumberFormat="1" applyBorder="1" applyAlignment="1" applyProtection="1">
      <alignment/>
      <protection hidden="1"/>
    </xf>
    <xf numFmtId="174" fontId="0" fillId="0" borderId="24" xfId="0" applyNumberFormat="1" applyBorder="1" applyAlignment="1" applyProtection="1">
      <alignment/>
      <protection hidden="1"/>
    </xf>
    <xf numFmtId="174" fontId="0" fillId="0" borderId="23" xfId="0" applyNumberFormat="1" applyBorder="1" applyAlignment="1" applyProtection="1">
      <alignment/>
      <protection hidden="1"/>
    </xf>
    <xf numFmtId="174" fontId="0" fillId="0" borderId="23" xfId="15" applyNumberFormat="1" applyFont="1" applyFill="1" applyBorder="1" applyAlignment="1" applyProtection="1">
      <alignment/>
      <protection hidden="1"/>
    </xf>
    <xf numFmtId="174" fontId="0" fillId="0" borderId="24" xfId="15" applyNumberFormat="1" applyBorder="1" applyAlignment="1" applyProtection="1">
      <alignment/>
      <protection hidden="1"/>
    </xf>
    <xf numFmtId="10" fontId="0" fillId="0" borderId="25" xfId="0" applyNumberFormat="1" applyBorder="1" applyAlignment="1" applyProtection="1">
      <alignment/>
      <protection hidden="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7" xfId="0" applyFill="1" applyBorder="1" applyAlignment="1" applyProtection="1">
      <alignment horizontal="center"/>
      <protection hidden="1"/>
    </xf>
    <xf numFmtId="0" fontId="0" fillId="3" borderId="28" xfId="0" applyFill="1" applyBorder="1" applyAlignment="1" applyProtection="1">
      <alignment horizontal="center"/>
      <protection hidden="1"/>
    </xf>
    <xf numFmtId="174" fontId="0" fillId="0" borderId="29" xfId="0" applyNumberFormat="1" applyBorder="1" applyAlignment="1" applyProtection="1">
      <alignment/>
      <protection hidden="1"/>
    </xf>
    <xf numFmtId="174" fontId="0" fillId="0" borderId="30" xfId="0" applyNumberFormat="1" applyBorder="1" applyAlignment="1" applyProtection="1">
      <alignment/>
      <protection hidden="1"/>
    </xf>
    <xf numFmtId="174" fontId="0" fillId="3" borderId="29" xfId="0" applyNumberFormat="1" applyFill="1" applyBorder="1" applyAlignment="1" applyProtection="1">
      <alignment/>
      <protection hidden="1"/>
    </xf>
    <xf numFmtId="174" fontId="0" fillId="3" borderId="30" xfId="0" applyNumberFormat="1" applyFill="1" applyBorder="1" applyAlignment="1" applyProtection="1">
      <alignment/>
      <protection hidden="1"/>
    </xf>
    <xf numFmtId="174" fontId="0" fillId="3" borderId="31" xfId="0" applyNumberFormat="1" applyFill="1" applyBorder="1" applyAlignment="1" applyProtection="1">
      <alignment/>
      <protection hidden="1"/>
    </xf>
    <xf numFmtId="174" fontId="0" fillId="0" borderId="32" xfId="0" applyNumberFormat="1" applyBorder="1" applyAlignment="1" applyProtection="1">
      <alignment/>
      <protection hidden="1"/>
    </xf>
    <xf numFmtId="174" fontId="0" fillId="0" borderId="33" xfId="0" applyNumberFormat="1" applyBorder="1" applyAlignment="1" applyProtection="1">
      <alignment/>
      <protection hidden="1"/>
    </xf>
    <xf numFmtId="174" fontId="0" fillId="3" borderId="32" xfId="0" applyNumberFormat="1" applyFill="1" applyBorder="1" applyAlignment="1" applyProtection="1">
      <alignment/>
      <protection hidden="1"/>
    </xf>
    <xf numFmtId="174" fontId="0" fillId="3" borderId="33" xfId="0" applyNumberFormat="1" applyFill="1" applyBorder="1" applyAlignment="1" applyProtection="1">
      <alignment/>
      <protection hidden="1"/>
    </xf>
    <xf numFmtId="174" fontId="0" fillId="3" borderId="34" xfId="0" applyNumberFormat="1" applyFill="1" applyBorder="1" applyAlignment="1" applyProtection="1">
      <alignment/>
      <protection hidden="1"/>
    </xf>
    <xf numFmtId="174" fontId="0" fillId="0" borderId="35" xfId="0" applyNumberFormat="1" applyBorder="1" applyAlignment="1" applyProtection="1">
      <alignment/>
      <protection hidden="1"/>
    </xf>
    <xf numFmtId="174" fontId="0" fillId="0" borderId="36" xfId="0" applyNumberFormat="1" applyBorder="1" applyAlignment="1" applyProtection="1">
      <alignment/>
      <protection hidden="1"/>
    </xf>
    <xf numFmtId="174" fontId="0" fillId="3" borderId="35" xfId="0" applyNumberFormat="1" applyFill="1" applyBorder="1" applyAlignment="1" applyProtection="1">
      <alignment/>
      <protection hidden="1"/>
    </xf>
    <xf numFmtId="174" fontId="0" fillId="3" borderId="36" xfId="0" applyNumberFormat="1" applyFill="1" applyBorder="1" applyAlignment="1" applyProtection="1">
      <alignment/>
      <protection hidden="1"/>
    </xf>
    <xf numFmtId="174" fontId="0" fillId="3" borderId="37" xfId="0" applyNumberFormat="1" applyFill="1" applyBorder="1" applyAlignment="1" applyProtection="1">
      <alignment/>
      <protection hidden="1"/>
    </xf>
    <xf numFmtId="174" fontId="0" fillId="0" borderId="38" xfId="0" applyNumberFormat="1" applyBorder="1" applyAlignment="1" applyProtection="1">
      <alignment/>
      <protection hidden="1"/>
    </xf>
    <xf numFmtId="174" fontId="0" fillId="0" borderId="39" xfId="0" applyNumberFormat="1" applyBorder="1" applyAlignment="1" applyProtection="1">
      <alignment/>
      <protection hidden="1"/>
    </xf>
    <xf numFmtId="174" fontId="0" fillId="3" borderId="38" xfId="0" applyNumberFormat="1" applyFill="1" applyBorder="1" applyAlignment="1" applyProtection="1">
      <alignment/>
      <protection hidden="1"/>
    </xf>
    <xf numFmtId="174" fontId="0" fillId="3" borderId="39" xfId="0" applyNumberFormat="1" applyFill="1" applyBorder="1" applyAlignment="1" applyProtection="1">
      <alignment/>
      <protection hidden="1"/>
    </xf>
    <xf numFmtId="174" fontId="0" fillId="3" borderId="40" xfId="0" applyNumberFormat="1" applyFill="1" applyBorder="1" applyAlignment="1" applyProtection="1">
      <alignment/>
      <protection hidden="1"/>
    </xf>
    <xf numFmtId="174" fontId="0" fillId="0" borderId="26" xfId="0" applyNumberFormat="1" applyBorder="1" applyAlignment="1" applyProtection="1">
      <alignment/>
      <protection hidden="1"/>
    </xf>
    <xf numFmtId="174" fontId="0" fillId="0" borderId="27" xfId="0" applyNumberFormat="1" applyBorder="1" applyAlignment="1" applyProtection="1">
      <alignment/>
      <protection hidden="1"/>
    </xf>
    <xf numFmtId="174" fontId="0" fillId="0" borderId="41" xfId="0" applyNumberFormat="1" applyBorder="1" applyAlignment="1" applyProtection="1">
      <alignment/>
      <protection hidden="1"/>
    </xf>
    <xf numFmtId="174" fontId="0" fillId="0" borderId="42" xfId="0" applyNumberFormat="1" applyBorder="1" applyAlignment="1" applyProtection="1">
      <alignment/>
      <protection hidden="1"/>
    </xf>
    <xf numFmtId="174" fontId="0" fillId="3" borderId="41" xfId="0" applyNumberFormat="1" applyFill="1" applyBorder="1" applyAlignment="1" applyProtection="1">
      <alignment/>
      <protection hidden="1"/>
    </xf>
    <xf numFmtId="174" fontId="0" fillId="3" borderId="42" xfId="0" applyNumberFormat="1" applyFill="1" applyBorder="1" applyAlignment="1" applyProtection="1">
      <alignment/>
      <protection hidden="1"/>
    </xf>
    <xf numFmtId="174" fontId="0" fillId="3" borderId="43" xfId="0" applyNumberFormat="1" applyFill="1" applyBorder="1" applyAlignment="1" applyProtection="1">
      <alignment/>
      <protection hidden="1"/>
    </xf>
    <xf numFmtId="0" fontId="0" fillId="0" borderId="0" xfId="0" applyAlignment="1" applyProtection="1">
      <alignment/>
      <protection hidden="1"/>
    </xf>
    <xf numFmtId="171" fontId="4" fillId="2" borderId="44" xfId="0" applyNumberFormat="1" applyFont="1" applyFill="1" applyBorder="1" applyAlignment="1" applyProtection="1">
      <alignment/>
      <protection hidden="1"/>
    </xf>
    <xf numFmtId="6" fontId="4" fillId="2" borderId="23" xfId="0" applyNumberFormat="1" applyFont="1" applyFill="1" applyBorder="1" applyAlignment="1" applyProtection="1">
      <alignment/>
      <protection hidden="1"/>
    </xf>
    <xf numFmtId="174" fontId="1" fillId="4" borderId="23" xfId="15" applyNumberFormat="1" applyFont="1" applyFill="1" applyBorder="1" applyAlignment="1" applyProtection="1">
      <alignment/>
      <protection locked="0"/>
    </xf>
    <xf numFmtId="172" fontId="1" fillId="4" borderId="23" xfId="0" applyNumberFormat="1" applyFont="1" applyFill="1" applyBorder="1" applyAlignment="1" applyProtection="1">
      <alignment/>
      <protection locked="0"/>
    </xf>
    <xf numFmtId="0" fontId="1" fillId="4" borderId="23" xfId="0" applyFont="1" applyFill="1" applyBorder="1" applyAlignment="1" applyProtection="1">
      <alignment/>
      <protection locked="0"/>
    </xf>
    <xf numFmtId="1" fontId="1" fillId="4" borderId="23" xfId="0" applyNumberFormat="1" applyFont="1" applyFill="1" applyBorder="1" applyAlignment="1" applyProtection="1">
      <alignment/>
      <protection locked="0"/>
    </xf>
    <xf numFmtId="174" fontId="1" fillId="4" borderId="23" xfId="0" applyNumberFormat="1" applyFont="1" applyFill="1" applyBorder="1" applyAlignment="1" applyProtection="1">
      <alignment/>
      <protection locked="0"/>
    </xf>
    <xf numFmtId="10" fontId="2" fillId="5" borderId="23" xfId="18" applyNumberFormat="1" applyFont="1" applyFill="1" applyBorder="1" applyAlignment="1" applyProtection="1">
      <alignment/>
      <protection locked="0"/>
    </xf>
    <xf numFmtId="171" fontId="1" fillId="4" borderId="1" xfId="0" applyNumberFormat="1" applyFont="1" applyFill="1" applyBorder="1" applyAlignment="1" applyProtection="1">
      <alignment/>
      <protection locked="0"/>
    </xf>
    <xf numFmtId="0" fontId="0" fillId="0" borderId="0" xfId="0" applyAlignment="1" applyProtection="1">
      <alignment horizontal="center"/>
      <protection hidden="1"/>
    </xf>
    <xf numFmtId="174" fontId="0" fillId="0" borderId="0" xfId="0" applyNumberFormat="1" applyAlignment="1" applyProtection="1">
      <alignment/>
      <protection hidden="1"/>
    </xf>
    <xf numFmtId="0" fontId="0" fillId="0" borderId="0" xfId="0" applyAlignment="1" applyProtection="1">
      <alignment horizontal="center"/>
      <protection/>
    </xf>
    <xf numFmtId="0" fontId="0" fillId="6" borderId="0" xfId="17" applyFill="1" applyAlignment="1" applyProtection="1">
      <alignment horizontal="right"/>
      <protection/>
    </xf>
    <xf numFmtId="0" fontId="0" fillId="6" borderId="0" xfId="17" applyFill="1" applyAlignment="1" applyProtection="1">
      <alignment horizontal="left"/>
      <protection/>
    </xf>
    <xf numFmtId="170"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Alignment="1" applyProtection="1">
      <alignment/>
      <protection/>
    </xf>
    <xf numFmtId="0" fontId="0" fillId="0" borderId="0" xfId="17" applyAlignment="1" applyProtection="1">
      <alignment horizontal="right"/>
      <protection/>
    </xf>
    <xf numFmtId="0" fontId="0" fillId="0" borderId="0" xfId="17" applyAlignment="1" applyProtection="1">
      <alignment horizontal="left"/>
      <protection/>
    </xf>
    <xf numFmtId="0" fontId="0" fillId="0" borderId="0" xfId="17" applyFont="1" applyAlignment="1" applyProtection="1">
      <alignment horizontal="right"/>
      <protection/>
    </xf>
    <xf numFmtId="0" fontId="5" fillId="0" borderId="0" xfId="0" applyFont="1" applyAlignment="1">
      <alignment horizontal="left" vertical="top" wrapText="1"/>
    </xf>
    <xf numFmtId="0" fontId="1" fillId="4" borderId="45" xfId="0" applyFont="1" applyFill="1" applyBorder="1" applyAlignment="1">
      <alignment/>
    </xf>
    <xf numFmtId="0" fontId="1" fillId="4" borderId="46" xfId="0" applyFont="1" applyFill="1" applyBorder="1" applyAlignment="1">
      <alignment/>
    </xf>
    <xf numFmtId="0" fontId="1" fillId="4" borderId="47" xfId="0" applyFont="1" applyFill="1" applyBorder="1" applyAlignment="1">
      <alignment/>
    </xf>
    <xf numFmtId="0" fontId="4" fillId="2" borderId="48" xfId="0" applyFont="1" applyFill="1" applyBorder="1" applyAlignment="1">
      <alignment/>
    </xf>
    <xf numFmtId="0" fontId="4" fillId="2" borderId="19" xfId="0" applyFont="1" applyFill="1" applyBorder="1" applyAlignment="1">
      <alignment/>
    </xf>
    <xf numFmtId="0" fontId="4" fillId="2" borderId="49" xfId="0" applyFont="1" applyFill="1"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7" borderId="0" xfId="0" applyFill="1" applyAlignment="1" applyProtection="1">
      <alignment/>
      <protection/>
    </xf>
    <xf numFmtId="1" fontId="0" fillId="7" borderId="0" xfId="0" applyNumberFormat="1" applyFill="1" applyAlignment="1">
      <alignment/>
    </xf>
    <xf numFmtId="0" fontId="0" fillId="0" borderId="53" xfId="0" applyBorder="1" applyAlignment="1">
      <alignment/>
    </xf>
    <xf numFmtId="0" fontId="0" fillId="0" borderId="54" xfId="0" applyBorder="1" applyAlignment="1">
      <alignment horizontal="center"/>
    </xf>
    <xf numFmtId="9" fontId="2" fillId="4" borderId="55" xfId="0" applyNumberFormat="1" applyFont="1" applyFill="1" applyBorder="1" applyAlignment="1" applyProtection="1">
      <alignment horizontal="right"/>
      <protection locked="0"/>
    </xf>
    <xf numFmtId="9" fontId="1" fillId="4" borderId="23" xfId="0" applyNumberFormat="1" applyFont="1" applyFill="1" applyBorder="1" applyAlignment="1" applyProtection="1">
      <alignment/>
      <protection locked="0"/>
    </xf>
    <xf numFmtId="170" fontId="4" fillId="2" borderId="24" xfId="0" applyNumberFormat="1" applyFont="1" applyFill="1" applyBorder="1" applyAlignment="1" applyProtection="1">
      <alignment/>
      <protection hidden="1"/>
    </xf>
    <xf numFmtId="9" fontId="7" fillId="0" borderId="0" xfId="18" applyNumberFormat="1" applyFont="1" applyFill="1" applyAlignment="1" applyProtection="1">
      <alignment/>
      <protection/>
    </xf>
    <xf numFmtId="0" fontId="7" fillId="0" borderId="0" xfId="0" applyFont="1" applyFill="1" applyAlignment="1" applyProtection="1">
      <alignment/>
      <protection/>
    </xf>
    <xf numFmtId="0" fontId="5" fillId="0" borderId="0" xfId="0" applyFont="1" applyAlignment="1">
      <alignment/>
    </xf>
    <xf numFmtId="0" fontId="8" fillId="0" borderId="0" xfId="0" applyFont="1" applyAlignment="1">
      <alignment/>
    </xf>
    <xf numFmtId="174" fontId="0" fillId="0" borderId="23" xfId="15" applyNumberFormat="1" applyFont="1" applyBorder="1" applyAlignment="1" applyProtection="1">
      <alignment horizontal="center"/>
      <protection hidden="1"/>
    </xf>
    <xf numFmtId="0" fontId="9" fillId="0" borderId="0" xfId="0" applyFont="1" applyAlignment="1">
      <alignment/>
    </xf>
    <xf numFmtId="174" fontId="0" fillId="0" borderId="11" xfId="0" applyNumberFormat="1" applyBorder="1" applyAlignment="1">
      <alignment/>
    </xf>
    <xf numFmtId="0" fontId="0" fillId="0" borderId="56" xfId="0" applyBorder="1" applyAlignment="1" applyProtection="1">
      <alignment horizontal="center"/>
      <protection hidden="1"/>
    </xf>
    <xf numFmtId="174" fontId="0" fillId="0" borderId="57" xfId="0" applyNumberFormat="1" applyBorder="1" applyAlignment="1" applyProtection="1">
      <alignment/>
      <protection hidden="1"/>
    </xf>
    <xf numFmtId="174" fontId="0" fillId="0" borderId="58" xfId="0" applyNumberFormat="1" applyBorder="1" applyAlignment="1" applyProtection="1">
      <alignment/>
      <protection hidden="1"/>
    </xf>
    <xf numFmtId="174" fontId="0" fillId="0" borderId="59" xfId="0" applyNumberFormat="1" applyBorder="1" applyAlignment="1" applyProtection="1">
      <alignment/>
      <protection hidden="1"/>
    </xf>
    <xf numFmtId="174" fontId="0" fillId="0" borderId="60" xfId="0" applyNumberFormat="1" applyBorder="1" applyAlignment="1" applyProtection="1">
      <alignment/>
      <protection hidden="1"/>
    </xf>
    <xf numFmtId="174" fontId="0" fillId="0" borderId="56" xfId="0" applyNumberFormat="1" applyBorder="1" applyAlignment="1" applyProtection="1">
      <alignment/>
      <protection hidden="1"/>
    </xf>
    <xf numFmtId="174" fontId="0" fillId="0" borderId="61" xfId="0" applyNumberFormat="1" applyBorder="1" applyAlignment="1" applyProtection="1">
      <alignment/>
      <protection hidden="1"/>
    </xf>
    <xf numFmtId="0" fontId="3" fillId="3" borderId="26" xfId="0" applyFont="1" applyFill="1" applyBorder="1" applyAlignment="1">
      <alignment/>
    </xf>
    <xf numFmtId="0" fontId="0" fillId="3" borderId="27" xfId="0" applyFill="1" applyBorder="1" applyAlignment="1">
      <alignment/>
    </xf>
    <xf numFmtId="0" fontId="0" fillId="3" borderId="28" xfId="0" applyFill="1" applyBorder="1" applyAlignment="1">
      <alignment/>
    </xf>
    <xf numFmtId="0" fontId="0" fillId="3" borderId="26" xfId="0" applyFill="1" applyBorder="1" applyAlignment="1" applyProtection="1">
      <alignment/>
      <protection hidden="1"/>
    </xf>
    <xf numFmtId="0" fontId="0" fillId="3" borderId="27" xfId="0" applyFill="1" applyBorder="1" applyAlignment="1" applyProtection="1">
      <alignment/>
      <protection hidden="1"/>
    </xf>
    <xf numFmtId="0" fontId="0" fillId="3" borderId="28" xfId="0" applyFill="1" applyBorder="1" applyAlignment="1" applyProtection="1">
      <alignment/>
      <protection hidden="1"/>
    </xf>
    <xf numFmtId="174" fontId="0" fillId="0" borderId="33" xfId="0" applyNumberFormat="1" applyBorder="1" applyAlignment="1">
      <alignment/>
    </xf>
    <xf numFmtId="3" fontId="0" fillId="0" borderId="24" xfId="0" applyNumberFormat="1" applyBorder="1" applyAlignment="1" applyProtection="1">
      <alignment/>
      <protection hidden="1"/>
    </xf>
    <xf numFmtId="171" fontId="2" fillId="5" borderId="23" xfId="0" applyNumberFormat="1" applyFont="1" applyFill="1" applyBorder="1" applyAlignment="1" applyProtection="1">
      <alignment/>
      <protection locked="0"/>
    </xf>
    <xf numFmtId="9" fontId="2" fillId="5" borderId="23" xfId="0" applyNumberFormat="1" applyFont="1" applyFill="1" applyBorder="1" applyAlignment="1" applyProtection="1">
      <alignment/>
      <protection locked="0"/>
    </xf>
    <xf numFmtId="174" fontId="1" fillId="4" borderId="23" xfId="15" applyNumberFormat="1" applyFont="1" applyFill="1" applyBorder="1" applyAlignment="1" applyProtection="1">
      <alignment horizontal="center"/>
      <protection hidden="1" locked="0"/>
    </xf>
    <xf numFmtId="0" fontId="10" fillId="0" borderId="0" xfId="0" applyFont="1" applyAlignment="1">
      <alignment horizontal="left" vertical="top" wrapText="1"/>
    </xf>
    <xf numFmtId="172" fontId="1" fillId="8" borderId="23" xfId="0" applyNumberFormat="1" applyFont="1" applyFill="1" applyBorder="1" applyAlignment="1" applyProtection="1">
      <alignment/>
      <protection locked="0"/>
    </xf>
    <xf numFmtId="174" fontId="1" fillId="8" borderId="23" xfId="15" applyNumberFormat="1" applyFont="1" applyFill="1" applyBorder="1" applyAlignment="1" applyProtection="1">
      <alignment horizontal="center"/>
      <protection hidden="1" locked="0"/>
    </xf>
    <xf numFmtId="174" fontId="1" fillId="8" borderId="23" xfId="15" applyNumberFormat="1" applyFont="1" applyFill="1" applyBorder="1" applyAlignment="1" applyProtection="1">
      <alignment/>
      <protection locked="0"/>
    </xf>
    <xf numFmtId="0" fontId="1" fillId="8" borderId="23" xfId="0" applyFont="1" applyFill="1" applyBorder="1" applyAlignment="1" applyProtection="1">
      <alignment/>
      <protection locked="0"/>
    </xf>
    <xf numFmtId="10" fontId="1" fillId="8" borderId="23" xfId="0" applyNumberFormat="1" applyFont="1" applyFill="1" applyBorder="1" applyAlignment="1" applyProtection="1">
      <alignment/>
      <protection locked="0"/>
    </xf>
    <xf numFmtId="171" fontId="1" fillId="8" borderId="24" xfId="0" applyNumberFormat="1" applyFont="1" applyFill="1" applyBorder="1" applyAlignment="1" applyProtection="1">
      <alignment/>
      <protection locked="0"/>
    </xf>
    <xf numFmtId="0" fontId="0" fillId="0" borderId="0" xfId="0" applyFont="1" applyAlignment="1" applyProtection="1">
      <alignment horizontal="justify"/>
      <protection/>
    </xf>
    <xf numFmtId="0" fontId="0" fillId="0" borderId="0" xfId="0" applyFont="1" applyAlignment="1" applyProtection="1">
      <alignment horizontal="center"/>
      <protection/>
    </xf>
    <xf numFmtId="0" fontId="2" fillId="8" borderId="48" xfId="0" applyFont="1" applyFill="1" applyBorder="1" applyAlignment="1">
      <alignment/>
    </xf>
    <xf numFmtId="0" fontId="2" fillId="8" borderId="19" xfId="0" applyFont="1" applyFill="1" applyBorder="1" applyAlignment="1">
      <alignment/>
    </xf>
    <xf numFmtId="0" fontId="2" fillId="8" borderId="49" xfId="0" applyFont="1" applyFill="1" applyBorder="1" applyAlignment="1">
      <alignment/>
    </xf>
    <xf numFmtId="0" fontId="1" fillId="0" borderId="0" xfId="0" applyFont="1" applyAlignment="1">
      <alignment/>
    </xf>
    <xf numFmtId="0" fontId="0" fillId="0" borderId="0" xfId="0" applyAlignment="1">
      <alignment horizontal="left" vertical="top" wrapText="1"/>
    </xf>
    <xf numFmtId="0" fontId="6" fillId="0" borderId="11" xfId="0" applyFont="1" applyBorder="1" applyAlignment="1">
      <alignment horizontal="center"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12" fillId="6" borderId="12" xfId="0" applyFont="1" applyFill="1" applyBorder="1" applyAlignment="1">
      <alignment horizontal="center" wrapText="1"/>
    </xf>
    <xf numFmtId="0" fontId="12" fillId="6" borderId="13" xfId="0" applyFont="1" applyFill="1" applyBorder="1" applyAlignment="1">
      <alignment horizontal="center" wrapText="1"/>
    </xf>
    <xf numFmtId="0" fontId="12" fillId="6" borderId="62" xfId="0" applyFont="1" applyFill="1" applyBorder="1" applyAlignment="1">
      <alignment horizontal="center" wrapText="1"/>
    </xf>
  </cellXfs>
  <cellStyles count="7">
    <cellStyle name="Normal" xfId="0"/>
    <cellStyle name="Comma" xfId="15"/>
    <cellStyle name="Comma [0]" xfId="16"/>
    <cellStyle name="Normale_Radiaz95" xfId="17"/>
    <cellStyle name="Percent" xfId="18"/>
    <cellStyle name="Currency" xfId="19"/>
    <cellStyle name="Currency [0]" xfId="20"/>
  </cellStyles>
  <dxfs count="2">
    <dxf>
      <font>
        <b/>
        <i val="0"/>
        <color rgb="FFFFFFFF"/>
      </font>
      <fill>
        <patternFill>
          <bgColor rgb="FFFF0000"/>
        </patternFill>
      </fill>
      <border/>
    </dxf>
    <dxf>
      <font>
        <color rgb="FFFFFFFF"/>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1438275</xdr:colOff>
      <xdr:row>1</xdr:row>
      <xdr:rowOff>9525</xdr:rowOff>
    </xdr:to>
    <xdr:pic>
      <xdr:nvPicPr>
        <xdr:cNvPr id="1" name="Picture 1"/>
        <xdr:cNvPicPr preferRelativeResize="1">
          <a:picLocks noChangeAspect="1"/>
        </xdr:cNvPicPr>
      </xdr:nvPicPr>
      <xdr:blipFill>
        <a:blip r:embed="rId1"/>
        <a:stretch>
          <a:fillRect/>
        </a:stretch>
      </xdr:blipFill>
      <xdr:spPr>
        <a:xfrm>
          <a:off x="9525" y="9525"/>
          <a:ext cx="14287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752475</xdr:colOff>
      <xdr:row>15</xdr:row>
      <xdr:rowOff>0</xdr:rowOff>
    </xdr:from>
    <xdr:to>
      <xdr:col>11</xdr:col>
      <xdr:colOff>219075</xdr:colOff>
      <xdr:row>22</xdr:row>
      <xdr:rowOff>152400</xdr:rowOff>
    </xdr:to>
    <xdr:pic>
      <xdr:nvPicPr>
        <xdr:cNvPr id="1" name="Picture 2"/>
        <xdr:cNvPicPr preferRelativeResize="1">
          <a:picLocks noChangeAspect="1"/>
        </xdr:cNvPicPr>
      </xdr:nvPicPr>
      <xdr:blipFill>
        <a:blip r:embed="rId1"/>
        <a:stretch>
          <a:fillRect/>
        </a:stretch>
      </xdr:blipFill>
      <xdr:spPr>
        <a:xfrm>
          <a:off x="7858125" y="2943225"/>
          <a:ext cx="2628900" cy="1285875"/>
        </a:xfrm>
        <a:prstGeom prst="rect">
          <a:avLst/>
        </a:prstGeom>
        <a:noFill/>
        <a:ln w="9525" cmpd="sng">
          <a:noFill/>
        </a:ln>
      </xdr:spPr>
    </xdr:pic>
    <xdr:clientData/>
  </xdr:twoCellAnchor>
  <xdr:twoCellAnchor>
    <xdr:from>
      <xdr:col>6</xdr:col>
      <xdr:colOff>476250</xdr:colOff>
      <xdr:row>18</xdr:row>
      <xdr:rowOff>9525</xdr:rowOff>
    </xdr:from>
    <xdr:to>
      <xdr:col>7</xdr:col>
      <xdr:colOff>390525</xdr:colOff>
      <xdr:row>18</xdr:row>
      <xdr:rowOff>142875</xdr:rowOff>
    </xdr:to>
    <xdr:sp>
      <xdr:nvSpPr>
        <xdr:cNvPr id="2" name="AutoShape 3"/>
        <xdr:cNvSpPr>
          <a:spLocks/>
        </xdr:cNvSpPr>
      </xdr:nvSpPr>
      <xdr:spPr>
        <a:xfrm>
          <a:off x="6791325" y="3438525"/>
          <a:ext cx="704850" cy="13335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1590675</xdr:colOff>
      <xdr:row>0</xdr:row>
      <xdr:rowOff>552450</xdr:rowOff>
    </xdr:to>
    <xdr:pic>
      <xdr:nvPicPr>
        <xdr:cNvPr id="3" name="Picture 5"/>
        <xdr:cNvPicPr preferRelativeResize="1">
          <a:picLocks noChangeAspect="1"/>
        </xdr:cNvPicPr>
      </xdr:nvPicPr>
      <xdr:blipFill>
        <a:blip r:embed="rId2"/>
        <a:stretch>
          <a:fillRect/>
        </a:stretch>
      </xdr:blipFill>
      <xdr:spPr>
        <a:xfrm>
          <a:off x="0" y="0"/>
          <a:ext cx="15906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3.140625" style="37" customWidth="1"/>
    <col min="2" max="2" width="103.140625" style="34" customWidth="1"/>
    <col min="3" max="16384" width="9.140625" style="37" customWidth="1"/>
  </cols>
  <sheetData>
    <row r="1" ht="30.75" customHeight="1">
      <c r="B1" s="152" t="s">
        <v>364</v>
      </c>
    </row>
    <row r="2" spans="3:14" ht="24" customHeight="1">
      <c r="C2" s="152"/>
      <c r="D2" s="152"/>
      <c r="E2" s="152"/>
      <c r="F2" s="152"/>
      <c r="G2" s="152"/>
      <c r="H2" s="152"/>
      <c r="I2" s="152"/>
      <c r="J2" s="152"/>
      <c r="K2" s="152"/>
      <c r="L2" s="152"/>
      <c r="M2" s="152"/>
      <c r="N2" s="152"/>
    </row>
    <row r="3" spans="1:2" ht="12.75">
      <c r="A3" s="42" t="s">
        <v>288</v>
      </c>
      <c r="B3" s="44"/>
    </row>
    <row r="4" spans="1:2" ht="38.25">
      <c r="A4" s="37" t="s">
        <v>283</v>
      </c>
      <c r="B4" s="34" t="s">
        <v>289</v>
      </c>
    </row>
    <row r="5" spans="1:2" ht="12.75">
      <c r="A5" s="37" t="s">
        <v>284</v>
      </c>
      <c r="B5" s="34" t="s">
        <v>351</v>
      </c>
    </row>
    <row r="6" spans="1:2" ht="25.5">
      <c r="A6" s="37" t="s">
        <v>290</v>
      </c>
      <c r="B6" s="34" t="s">
        <v>291</v>
      </c>
    </row>
    <row r="10" spans="1:2" s="45" customFormat="1" ht="12.75">
      <c r="A10" s="43" t="s">
        <v>218</v>
      </c>
      <c r="B10" s="44"/>
    </row>
    <row r="11" spans="1:2" ht="12.75">
      <c r="A11" s="36" t="s">
        <v>232</v>
      </c>
      <c r="B11" s="34" t="s">
        <v>233</v>
      </c>
    </row>
    <row r="12" spans="1:2" ht="12.75">
      <c r="A12" s="36" t="s">
        <v>235</v>
      </c>
      <c r="B12" s="34" t="s">
        <v>292</v>
      </c>
    </row>
    <row r="13" spans="1:2" ht="12.75">
      <c r="A13" s="36" t="s">
        <v>261</v>
      </c>
      <c r="B13" s="34" t="s">
        <v>285</v>
      </c>
    </row>
    <row r="14" spans="1:2" ht="25.5">
      <c r="A14" s="36" t="s">
        <v>236</v>
      </c>
      <c r="B14" s="34" t="s">
        <v>234</v>
      </c>
    </row>
    <row r="15" spans="1:2" ht="25.5">
      <c r="A15" s="36" t="s">
        <v>262</v>
      </c>
      <c r="B15" s="34" t="s">
        <v>231</v>
      </c>
    </row>
    <row r="16" spans="1:2" ht="12.75">
      <c r="A16" s="36" t="s">
        <v>263</v>
      </c>
      <c r="B16" s="35" t="s">
        <v>219</v>
      </c>
    </row>
    <row r="17" spans="1:2" ht="25.5">
      <c r="A17" s="36" t="s">
        <v>360</v>
      </c>
      <c r="B17" s="35" t="s">
        <v>361</v>
      </c>
    </row>
    <row r="18" spans="1:2" ht="12.75">
      <c r="A18" s="36" t="s">
        <v>300</v>
      </c>
      <c r="B18" s="34" t="s">
        <v>286</v>
      </c>
    </row>
    <row r="19" ht="12.75">
      <c r="A19" s="36"/>
    </row>
    <row r="20" spans="1:2" s="45" customFormat="1" ht="12.75">
      <c r="A20" s="43" t="s">
        <v>237</v>
      </c>
      <c r="B20" s="44"/>
    </row>
    <row r="21" spans="1:2" ht="12.75">
      <c r="A21" s="36" t="s">
        <v>264</v>
      </c>
      <c r="B21" s="34" t="s">
        <v>243</v>
      </c>
    </row>
    <row r="22" spans="1:2" ht="12.75">
      <c r="A22" s="36" t="s">
        <v>265</v>
      </c>
      <c r="B22" s="34" t="s">
        <v>239</v>
      </c>
    </row>
    <row r="23" spans="1:2" ht="25.5">
      <c r="A23" s="36" t="s">
        <v>266</v>
      </c>
      <c r="B23" s="34" t="s">
        <v>355</v>
      </c>
    </row>
    <row r="24" spans="1:2" ht="12.75">
      <c r="A24" s="36" t="s">
        <v>273</v>
      </c>
      <c r="B24" s="34" t="s">
        <v>238</v>
      </c>
    </row>
    <row r="25" spans="1:2" ht="25.5">
      <c r="A25" s="36" t="s">
        <v>312</v>
      </c>
      <c r="B25" s="34" t="s">
        <v>353</v>
      </c>
    </row>
    <row r="26" spans="1:2" ht="12.75">
      <c r="A26" s="36" t="s">
        <v>315</v>
      </c>
      <c r="B26" s="34" t="s">
        <v>333</v>
      </c>
    </row>
    <row r="27" spans="1:2" ht="12.75">
      <c r="A27" s="36" t="s">
        <v>316</v>
      </c>
      <c r="B27" s="34" t="s">
        <v>334</v>
      </c>
    </row>
    <row r="28" spans="1:2" ht="38.25">
      <c r="A28" s="36" t="s">
        <v>317</v>
      </c>
      <c r="B28" s="34" t="s">
        <v>356</v>
      </c>
    </row>
    <row r="29" spans="1:2" ht="12.75">
      <c r="A29" s="36" t="s">
        <v>340</v>
      </c>
      <c r="B29" s="34" t="s">
        <v>341</v>
      </c>
    </row>
    <row r="30" spans="1:2" ht="12.75">
      <c r="A30" s="36" t="s">
        <v>318</v>
      </c>
      <c r="B30" s="34" t="s">
        <v>335</v>
      </c>
    </row>
    <row r="31" ht="12.75">
      <c r="A31" s="36"/>
    </row>
    <row r="32" spans="1:2" s="45" customFormat="1" ht="12.75">
      <c r="A32" s="43" t="s">
        <v>282</v>
      </c>
      <c r="B32" s="44"/>
    </row>
    <row r="33" spans="1:2" ht="12.75">
      <c r="A33" s="36" t="s">
        <v>267</v>
      </c>
      <c r="B33" s="34" t="s">
        <v>240</v>
      </c>
    </row>
    <row r="34" spans="1:2" ht="38.25">
      <c r="A34" s="36" t="s">
        <v>268</v>
      </c>
      <c r="B34" s="34" t="s">
        <v>293</v>
      </c>
    </row>
    <row r="35" spans="1:2" ht="12.75">
      <c r="A35" s="36" t="s">
        <v>269</v>
      </c>
      <c r="B35" s="34" t="s">
        <v>241</v>
      </c>
    </row>
    <row r="36" spans="1:2" ht="12.75">
      <c r="A36" s="36" t="s">
        <v>270</v>
      </c>
      <c r="B36" s="34" t="s">
        <v>242</v>
      </c>
    </row>
    <row r="37" spans="1:2" ht="12.75">
      <c r="A37" s="36" t="s">
        <v>319</v>
      </c>
      <c r="B37" s="34" t="s">
        <v>336</v>
      </c>
    </row>
    <row r="38" spans="1:2" ht="12.75">
      <c r="A38" s="36" t="s">
        <v>302</v>
      </c>
      <c r="B38" s="165" t="s">
        <v>303</v>
      </c>
    </row>
    <row r="39" spans="1:2" ht="12.75">
      <c r="A39" s="36" t="s">
        <v>320</v>
      </c>
      <c r="B39" s="165"/>
    </row>
    <row r="40" spans="1:2" ht="12.75">
      <c r="A40" s="36" t="s">
        <v>321</v>
      </c>
      <c r="B40" s="34" t="s">
        <v>304</v>
      </c>
    </row>
    <row r="41" ht="12.75">
      <c r="A41" s="36"/>
    </row>
    <row r="42" spans="1:2" s="45" customFormat="1" ht="12.75">
      <c r="A42" s="43" t="s">
        <v>246</v>
      </c>
      <c r="B42" s="44" t="s">
        <v>247</v>
      </c>
    </row>
    <row r="43" spans="1:2" ht="12.75">
      <c r="A43" s="36" t="s">
        <v>248</v>
      </c>
      <c r="B43" s="34" t="s">
        <v>254</v>
      </c>
    </row>
    <row r="44" spans="1:2" ht="12.75">
      <c r="A44" s="36" t="s">
        <v>249</v>
      </c>
      <c r="B44" s="34" t="s">
        <v>255</v>
      </c>
    </row>
    <row r="45" spans="1:2" ht="12.75">
      <c r="A45" s="36" t="s">
        <v>250</v>
      </c>
      <c r="B45" s="34" t="s">
        <v>294</v>
      </c>
    </row>
    <row r="46" spans="1:2" ht="12.75">
      <c r="A46" s="36" t="s">
        <v>251</v>
      </c>
      <c r="B46" s="34" t="s">
        <v>256</v>
      </c>
    </row>
    <row r="47" spans="1:2" ht="12.75">
      <c r="A47" s="36" t="s">
        <v>252</v>
      </c>
      <c r="B47" s="34" t="s">
        <v>257</v>
      </c>
    </row>
    <row r="48" spans="1:2" ht="12.75">
      <c r="A48" s="36" t="s">
        <v>253</v>
      </c>
      <c r="B48" s="34" t="s">
        <v>258</v>
      </c>
    </row>
    <row r="50" spans="1:2" s="45" customFormat="1" ht="12.75">
      <c r="A50" s="45" t="s">
        <v>259</v>
      </c>
      <c r="B50" s="44"/>
    </row>
    <row r="51" spans="1:2" ht="12.75">
      <c r="A51" s="36" t="s">
        <v>325</v>
      </c>
      <c r="B51" s="34" t="s">
        <v>287</v>
      </c>
    </row>
    <row r="52" spans="1:2" ht="12.75">
      <c r="A52" s="36" t="s">
        <v>326</v>
      </c>
      <c r="B52" s="34" t="s">
        <v>305</v>
      </c>
    </row>
    <row r="53" spans="1:2" ht="12.75">
      <c r="A53" s="36" t="s">
        <v>327</v>
      </c>
      <c r="B53" s="34" t="s">
        <v>338</v>
      </c>
    </row>
    <row r="54" spans="1:2" ht="12.75">
      <c r="A54" s="36" t="s">
        <v>328</v>
      </c>
      <c r="B54" s="34" t="s">
        <v>337</v>
      </c>
    </row>
    <row r="56" spans="1:2" s="45" customFormat="1" ht="12.75">
      <c r="A56" s="45" t="s">
        <v>260</v>
      </c>
      <c r="B56" s="44"/>
    </row>
    <row r="57" spans="1:2" ht="12.75">
      <c r="A57" s="41" t="s">
        <v>271</v>
      </c>
      <c r="B57" s="34" t="s">
        <v>339</v>
      </c>
    </row>
    <row r="58" spans="1:2" ht="12.75">
      <c r="A58" s="41" t="s">
        <v>329</v>
      </c>
      <c r="B58" s="34" t="s">
        <v>272</v>
      </c>
    </row>
    <row r="59" ht="12.75">
      <c r="A59" s="41"/>
    </row>
    <row r="60" spans="1:2" s="43" customFormat="1" ht="12.75">
      <c r="A60" s="42" t="s">
        <v>322</v>
      </c>
      <c r="B60" s="46"/>
    </row>
    <row r="61" spans="1:2" s="36" customFormat="1" ht="12.75">
      <c r="A61" s="41" t="s">
        <v>275</v>
      </c>
      <c r="B61" s="34" t="s">
        <v>279</v>
      </c>
    </row>
    <row r="62" spans="1:2" s="36" customFormat="1" ht="12.75">
      <c r="A62" s="41" t="s">
        <v>276</v>
      </c>
      <c r="B62" s="34" t="s">
        <v>342</v>
      </c>
    </row>
    <row r="63" spans="1:2" s="36" customFormat="1" ht="12.75">
      <c r="A63" s="41" t="s">
        <v>277</v>
      </c>
      <c r="B63" s="34" t="s">
        <v>280</v>
      </c>
    </row>
    <row r="64" spans="1:2" s="36" customFormat="1" ht="12.75">
      <c r="A64" s="41" t="s">
        <v>278</v>
      </c>
      <c r="B64" s="34" t="s">
        <v>343</v>
      </c>
    </row>
    <row r="65" spans="1:2" s="36" customFormat="1" ht="12.75">
      <c r="A65" s="41" t="s">
        <v>330</v>
      </c>
      <c r="B65" s="39" t="s">
        <v>344</v>
      </c>
    </row>
    <row r="66" spans="1:2" s="36" customFormat="1" ht="12.75">
      <c r="A66" s="41" t="s">
        <v>331</v>
      </c>
      <c r="B66" s="39" t="s">
        <v>345</v>
      </c>
    </row>
    <row r="67" spans="1:2" s="36" customFormat="1" ht="12.75">
      <c r="A67" s="41" t="s">
        <v>332</v>
      </c>
      <c r="B67" s="39" t="s">
        <v>346</v>
      </c>
    </row>
    <row r="68" spans="1:2" s="36" customFormat="1" ht="12.75">
      <c r="A68" s="41"/>
      <c r="B68" s="38"/>
    </row>
    <row r="69" spans="1:2" s="45" customFormat="1" ht="25.5">
      <c r="A69" s="42" t="s">
        <v>323</v>
      </c>
      <c r="B69" s="44" t="s">
        <v>301</v>
      </c>
    </row>
    <row r="70" spans="1:2" ht="12.75" customHeight="1">
      <c r="A70" s="41" t="s">
        <v>324</v>
      </c>
      <c r="B70" s="34" t="s">
        <v>349</v>
      </c>
    </row>
    <row r="71" spans="1:2" ht="25.5">
      <c r="A71" s="41" t="s">
        <v>347</v>
      </c>
      <c r="B71" s="34" t="s">
        <v>350</v>
      </c>
    </row>
    <row r="72" spans="1:2" ht="12.75">
      <c r="A72" s="41" t="s">
        <v>348</v>
      </c>
      <c r="B72" s="34" t="s">
        <v>281</v>
      </c>
    </row>
    <row r="73" ht="12.75">
      <c r="A73" s="41"/>
    </row>
    <row r="74" s="45" customFormat="1" ht="12.75"/>
    <row r="75" ht="12.75">
      <c r="B75" s="37"/>
    </row>
    <row r="76" spans="1:2" ht="38.25" customHeight="1">
      <c r="A76" s="165" t="s">
        <v>357</v>
      </c>
      <c r="B76" s="165"/>
    </row>
    <row r="77" spans="1:2" ht="12.75">
      <c r="A77" s="165" t="s">
        <v>358</v>
      </c>
      <c r="B77" s="165"/>
    </row>
    <row r="78" spans="1:2" ht="25.5" customHeight="1">
      <c r="A78" s="165" t="s">
        <v>359</v>
      </c>
      <c r="B78" s="165"/>
    </row>
  </sheetData>
  <sheetProtection password="C7A7" sheet="1" objects="1" scenarios="1"/>
  <mergeCells count="4">
    <mergeCell ref="B38:B39"/>
    <mergeCell ref="A76:B76"/>
    <mergeCell ref="A77:B77"/>
    <mergeCell ref="A78:B78"/>
  </mergeCells>
  <printOptions gridLines="1"/>
  <pageMargins left="0.75" right="0.75" top="1" bottom="1" header="0.5" footer="0.5"/>
  <pageSetup fitToHeight="4" fitToWidth="1" horizontalDpi="600" verticalDpi="600" orientation="landscape" paperSize="9" scale="96" r:id="rId2"/>
  <headerFooter alignWithMargins="0">
    <oddHeader>&amp;LSolar Farm Srl&amp;R&amp;8&amp;F-&amp;A</oddHeader>
    <oddFooter>&amp;LSF-AFC&amp;C&amp;"Arial,Grassetto"PROPERTY OF SOLAR FARM SRL&amp;R&amp;D-&amp;T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Q73"/>
  <sheetViews>
    <sheetView tabSelected="1" zoomScaleSheetLayoutView="100" workbookViewId="0" topLeftCell="A31">
      <selection activeCell="E43" sqref="E43"/>
    </sheetView>
  </sheetViews>
  <sheetFormatPr defaultColWidth="9.140625" defaultRowHeight="12.75"/>
  <cols>
    <col min="1" max="1" width="32.7109375" style="0" customWidth="1"/>
    <col min="2" max="2" width="15.140625" style="0" bestFit="1" customWidth="1"/>
    <col min="3" max="3" width="11.28125" style="0" bestFit="1" customWidth="1"/>
    <col min="4" max="23" width="11.8515625" style="0" customWidth="1"/>
    <col min="24" max="24" width="9.421875" style="0" customWidth="1"/>
    <col min="25" max="43" width="5.7109375" style="0" customWidth="1"/>
  </cols>
  <sheetData>
    <row r="1" spans="2:11" ht="45" customHeight="1" thickBot="1">
      <c r="B1" s="166" t="s">
        <v>367</v>
      </c>
      <c r="C1" s="166"/>
      <c r="D1" s="166"/>
      <c r="E1" s="166"/>
      <c r="F1" s="166"/>
      <c r="G1" s="166"/>
      <c r="H1" s="166"/>
      <c r="I1" s="166"/>
      <c r="J1" s="166"/>
      <c r="K1" s="166"/>
    </row>
    <row r="2" spans="1:11" ht="18.75" thickBot="1">
      <c r="A2" s="173" t="s">
        <v>366</v>
      </c>
      <c r="B2" s="174"/>
      <c r="C2" s="174"/>
      <c r="D2" s="174"/>
      <c r="E2" s="174"/>
      <c r="F2" s="174"/>
      <c r="G2" s="174"/>
      <c r="H2" s="174"/>
      <c r="I2" s="174"/>
      <c r="J2" s="174"/>
      <c r="K2" s="175"/>
    </row>
    <row r="3" spans="1:13" ht="12.75">
      <c r="A3" s="110"/>
      <c r="B3" s="110"/>
      <c r="C3" s="110"/>
      <c r="D3" s="110"/>
      <c r="E3" s="110"/>
      <c r="F3" s="110"/>
      <c r="G3" s="110"/>
      <c r="H3" s="110"/>
      <c r="I3" s="110"/>
      <c r="J3" s="110"/>
      <c r="K3" s="110"/>
      <c r="L3" s="110"/>
      <c r="M3" s="110"/>
    </row>
    <row r="4" ht="13.5" thickBot="1"/>
    <row r="5" spans="1:3" ht="12.75">
      <c r="A5" s="170" t="s">
        <v>244</v>
      </c>
      <c r="B5" s="171"/>
      <c r="C5" s="172"/>
    </row>
    <row r="6" spans="1:11" ht="12.75">
      <c r="A6" s="5" t="s">
        <v>232</v>
      </c>
      <c r="B6" s="7"/>
      <c r="C6" s="47" t="s">
        <v>150</v>
      </c>
      <c r="D6" s="130" t="s">
        <v>306</v>
      </c>
      <c r="I6" s="111" t="s">
        <v>372</v>
      </c>
      <c r="J6" s="112"/>
      <c r="K6" s="113"/>
    </row>
    <row r="7" spans="1:11" ht="12.75">
      <c r="A7" s="5" t="s">
        <v>235</v>
      </c>
      <c r="B7" s="8" t="s">
        <v>220</v>
      </c>
      <c r="C7" s="48">
        <f>VLOOKUP($C$6,Irraggiamento!A:O,15,FALSE)</f>
        <v>1538.611111111111</v>
      </c>
      <c r="F7" s="130"/>
      <c r="I7" s="161" t="s">
        <v>373</v>
      </c>
      <c r="J7" s="162"/>
      <c r="K7" s="163"/>
    </row>
    <row r="8" spans="1:11" ht="12.75">
      <c r="A8" s="5" t="s">
        <v>261</v>
      </c>
      <c r="B8" s="7"/>
      <c r="C8" s="95">
        <v>2</v>
      </c>
      <c r="D8" s="130" t="str">
        <f>IF(C8=1,"Terreno Agricolo o Tetto",IF(C8=2,"Tetto Capannone","Neve"))</f>
        <v>Tetto Capannone</v>
      </c>
      <c r="F8" s="130" t="s">
        <v>307</v>
      </c>
      <c r="I8" s="114" t="s">
        <v>295</v>
      </c>
      <c r="J8" s="115"/>
      <c r="K8" s="116"/>
    </row>
    <row r="9" spans="1:11" ht="12.75">
      <c r="A9" s="5" t="s">
        <v>236</v>
      </c>
      <c r="B9" s="8" t="s">
        <v>221</v>
      </c>
      <c r="C9" s="49">
        <f>IF(C8=1,100%,IF(C8=2,100.6%,104.3%))</f>
        <v>1.006</v>
      </c>
      <c r="D9" s="130" t="str">
        <f>D8</f>
        <v>Tetto Capannone</v>
      </c>
      <c r="F9" s="130" t="s">
        <v>307</v>
      </c>
      <c r="I9" s="117" t="s">
        <v>374</v>
      </c>
      <c r="J9" s="118"/>
      <c r="K9" s="119"/>
    </row>
    <row r="10" spans="1:4" ht="12.75">
      <c r="A10" s="5" t="s">
        <v>262</v>
      </c>
      <c r="B10" s="8" t="s">
        <v>221</v>
      </c>
      <c r="C10" s="149">
        <v>0.11</v>
      </c>
      <c r="D10" s="130" t="s">
        <v>308</v>
      </c>
    </row>
    <row r="11" spans="1:4" ht="12.75">
      <c r="A11" s="5" t="s">
        <v>263</v>
      </c>
      <c r="B11" s="8" t="s">
        <v>221</v>
      </c>
      <c r="C11" s="150">
        <v>0.95</v>
      </c>
      <c r="D11" s="130" t="s">
        <v>309</v>
      </c>
    </row>
    <row r="12" spans="1:4" ht="12.75">
      <c r="A12" s="122" t="s">
        <v>360</v>
      </c>
      <c r="B12" s="123" t="s">
        <v>221</v>
      </c>
      <c r="C12" s="124">
        <v>0</v>
      </c>
      <c r="D12" s="130" t="s">
        <v>362</v>
      </c>
    </row>
    <row r="13" spans="1:4" ht="13.5" thickBot="1">
      <c r="A13" s="6" t="s">
        <v>300</v>
      </c>
      <c r="B13" s="9" t="s">
        <v>222</v>
      </c>
      <c r="C13" s="148">
        <f>VLOOKUP($C$6,Irraggiamento!A:Q,17,FALSE)/(1-10.7%)*(1-C10)/97%*C11*C9*(1+C12)</f>
        <v>1468.0119543759597</v>
      </c>
      <c r="D13" s="130"/>
    </row>
    <row r="14" ht="12.75">
      <c r="D14" s="130"/>
    </row>
    <row r="15" ht="13.5" thickBot="1">
      <c r="D15" s="130"/>
    </row>
    <row r="16" spans="1:4" ht="12.75">
      <c r="A16" s="170" t="s">
        <v>237</v>
      </c>
      <c r="B16" s="171"/>
      <c r="C16" s="172"/>
      <c r="D16" s="130"/>
    </row>
    <row r="17" spans="1:4" ht="12.75">
      <c r="A17" s="5" t="s">
        <v>264</v>
      </c>
      <c r="B17" s="4" t="s">
        <v>223</v>
      </c>
      <c r="C17" s="94">
        <v>4</v>
      </c>
      <c r="D17" s="130" t="s">
        <v>310</v>
      </c>
    </row>
    <row r="18" spans="1:4" ht="12.75">
      <c r="A18" s="5" t="s">
        <v>265</v>
      </c>
      <c r="B18" s="4" t="s">
        <v>224</v>
      </c>
      <c r="C18" s="50">
        <f>C13*C17</f>
        <v>5872.047817503839</v>
      </c>
      <c r="D18" s="130"/>
    </row>
    <row r="19" spans="1:4" ht="12.75">
      <c r="A19" s="5" t="s">
        <v>266</v>
      </c>
      <c r="B19" s="4" t="s">
        <v>225</v>
      </c>
      <c r="C19" s="93">
        <v>0.49</v>
      </c>
      <c r="D19" s="130" t="s">
        <v>354</v>
      </c>
    </row>
    <row r="20" spans="1:4" ht="12.75">
      <c r="A20" s="5" t="s">
        <v>273</v>
      </c>
      <c r="B20" s="4" t="s">
        <v>226</v>
      </c>
      <c r="C20" s="51">
        <f>C18*C19</f>
        <v>2877.303430576881</v>
      </c>
      <c r="D20" s="130"/>
    </row>
    <row r="21" spans="1:4" ht="12.75">
      <c r="A21" s="5" t="s">
        <v>312</v>
      </c>
      <c r="B21" s="4" t="s">
        <v>313</v>
      </c>
      <c r="C21" s="154" t="s">
        <v>314</v>
      </c>
      <c r="D21" s="130" t="s">
        <v>363</v>
      </c>
    </row>
    <row r="22" spans="1:4" ht="12.75">
      <c r="A22" s="5" t="s">
        <v>365</v>
      </c>
      <c r="B22" s="4" t="s">
        <v>224</v>
      </c>
      <c r="C22" s="151">
        <v>5500</v>
      </c>
      <c r="D22" s="132" t="str">
        <f>IF(AND(C21="s",C22&lt;C18),"Attenzione, in regime di scambio sul posto conviene produrre meno del consumo"," ")</f>
        <v>Attenzione, in regime di scambio sul posto conviene produrre meno del consumo</v>
      </c>
    </row>
    <row r="23" spans="1:4" ht="12.75">
      <c r="A23" s="5" t="s">
        <v>316</v>
      </c>
      <c r="B23" s="4" t="s">
        <v>224</v>
      </c>
      <c r="C23" s="131">
        <f>IF(C21="s",MIN(C18,C22),C18)</f>
        <v>5500</v>
      </c>
      <c r="D23" s="130"/>
    </row>
    <row r="24" spans="1:4" ht="12.75">
      <c r="A24" s="5" t="s">
        <v>317</v>
      </c>
      <c r="B24" s="4" t="s">
        <v>225</v>
      </c>
      <c r="C24" s="153">
        <v>0.18</v>
      </c>
      <c r="D24" s="130" t="str">
        <f>IF(C21="s","Inserire la tariffa media pagata in bolletta (iva Inclusa)","Inserire la media pesata fra la tariffa pagata in bolletta (iva Inclusa) e la tariffa di mercato")</f>
        <v>Inserire la tariffa media pagata in bolletta (iva Inclusa)</v>
      </c>
    </row>
    <row r="25" spans="1:4" ht="12.75">
      <c r="A25" s="5" t="str">
        <f>IF(C21="s","2.9) Risparmi da Tariffa Base","2.9) Ricavi da Tariffa Base")</f>
        <v>2.9) Risparmi da Tariffa Base</v>
      </c>
      <c r="B25" s="4" t="s">
        <v>226</v>
      </c>
      <c r="C25" s="51">
        <f>C23*C24</f>
        <v>990</v>
      </c>
      <c r="D25" s="130"/>
    </row>
    <row r="26" spans="1:4" ht="13.5" thickBot="1">
      <c r="A26" s="6" t="s">
        <v>318</v>
      </c>
      <c r="B26" s="10" t="s">
        <v>226</v>
      </c>
      <c r="C26" s="52">
        <f>C20+C25</f>
        <v>3867.303430576881</v>
      </c>
      <c r="D26" s="130"/>
    </row>
    <row r="27" spans="2:4" ht="12.75">
      <c r="B27" s="3"/>
      <c r="D27" s="130"/>
    </row>
    <row r="28" spans="2:4" ht="13.5" thickBot="1">
      <c r="B28" s="3"/>
      <c r="D28" s="130"/>
    </row>
    <row r="29" spans="1:4" ht="12.75">
      <c r="A29" s="170" t="s">
        <v>245</v>
      </c>
      <c r="B29" s="171"/>
      <c r="C29" s="172"/>
      <c r="D29" s="130"/>
    </row>
    <row r="30" spans="1:4" ht="12.75">
      <c r="A30" s="5" t="s">
        <v>267</v>
      </c>
      <c r="B30" s="4" t="s">
        <v>227</v>
      </c>
      <c r="C30" s="155">
        <v>2100</v>
      </c>
      <c r="D30" s="130" t="s">
        <v>311</v>
      </c>
    </row>
    <row r="31" spans="1:6" ht="12.75">
      <c r="A31" s="5" t="s">
        <v>268</v>
      </c>
      <c r="B31" s="4" t="s">
        <v>227</v>
      </c>
      <c r="C31" s="155">
        <v>2300</v>
      </c>
      <c r="F31" s="130"/>
    </row>
    <row r="32" spans="1:6" ht="12.75">
      <c r="A32" s="5" t="s">
        <v>269</v>
      </c>
      <c r="B32" s="4" t="s">
        <v>227</v>
      </c>
      <c r="C32" s="51">
        <f>C30+C31</f>
        <v>4400</v>
      </c>
      <c r="D32" t="s">
        <v>382</v>
      </c>
      <c r="F32" s="130"/>
    </row>
    <row r="33" spans="1:6" ht="12.75">
      <c r="A33" s="5" t="s">
        <v>270</v>
      </c>
      <c r="B33" s="4" t="s">
        <v>228</v>
      </c>
      <c r="C33" s="51">
        <f>C32*C17</f>
        <v>17600</v>
      </c>
      <c r="F33" s="130"/>
    </row>
    <row r="34" spans="1:6" ht="12.75">
      <c r="A34" s="5" t="s">
        <v>319</v>
      </c>
      <c r="B34" s="4" t="s">
        <v>228</v>
      </c>
      <c r="C34" s="51">
        <f>C33*1.15</f>
        <v>20240</v>
      </c>
      <c r="F34" s="130"/>
    </row>
    <row r="35" spans="1:6" ht="12.75">
      <c r="A35" s="5" t="s">
        <v>302</v>
      </c>
      <c r="B35" s="4" t="s">
        <v>221</v>
      </c>
      <c r="C35" s="125">
        <v>0</v>
      </c>
      <c r="D35" s="129">
        <f>IF(C35&gt;20%,"Attenzione, con contributo &gt;20% cade il diritto alla tariffa incentivante","")</f>
      </c>
      <c r="F35" s="130"/>
    </row>
    <row r="36" spans="1:6" ht="12.75">
      <c r="A36" s="5" t="s">
        <v>320</v>
      </c>
      <c r="B36" s="4" t="s">
        <v>228</v>
      </c>
      <c r="C36" s="51">
        <f>C35*C34</f>
        <v>0</v>
      </c>
      <c r="F36" s="130"/>
    </row>
    <row r="37" spans="1:6" ht="13.5" thickBot="1">
      <c r="A37" s="6" t="s">
        <v>321</v>
      </c>
      <c r="B37" s="10" t="s">
        <v>228</v>
      </c>
      <c r="C37" s="52">
        <f>C34-C36</f>
        <v>20240</v>
      </c>
      <c r="F37" s="130"/>
    </row>
    <row r="38" ht="12.75">
      <c r="B38" s="3"/>
    </row>
    <row r="39" ht="13.5" thickBot="1">
      <c r="B39" s="3"/>
    </row>
    <row r="40" spans="1:20" ht="12.75">
      <c r="A40" s="170" t="s">
        <v>246</v>
      </c>
      <c r="B40" s="171"/>
      <c r="C40" s="172"/>
      <c r="D40" s="99">
        <f>D61</f>
        <v>1</v>
      </c>
      <c r="E40" s="99">
        <f aca="true" t="shared" si="0" ref="E40:Q40">E61</f>
        <v>2</v>
      </c>
      <c r="F40" s="99">
        <f t="shared" si="0"/>
        <v>3</v>
      </c>
      <c r="G40" s="99">
        <f t="shared" si="0"/>
        <v>4</v>
      </c>
      <c r="H40" s="99">
        <f t="shared" si="0"/>
        <v>5</v>
      </c>
      <c r="I40" s="99">
        <f t="shared" si="0"/>
        <v>6</v>
      </c>
      <c r="J40" s="99">
        <f t="shared" si="0"/>
        <v>7</v>
      </c>
      <c r="K40" s="99">
        <f t="shared" si="0"/>
        <v>8</v>
      </c>
      <c r="L40" s="99">
        <f t="shared" si="0"/>
        <v>9</v>
      </c>
      <c r="M40" s="99">
        <f t="shared" si="0"/>
        <v>10</v>
      </c>
      <c r="N40" s="99">
        <f t="shared" si="0"/>
        <v>11</v>
      </c>
      <c r="O40" s="99">
        <f t="shared" si="0"/>
        <v>12</v>
      </c>
      <c r="P40" s="99">
        <f t="shared" si="0"/>
        <v>13</v>
      </c>
      <c r="Q40" s="99">
        <f t="shared" si="0"/>
        <v>14</v>
      </c>
      <c r="R40" s="99">
        <f>R61</f>
        <v>15</v>
      </c>
      <c r="S40" s="99">
        <f>S61</f>
        <v>16</v>
      </c>
      <c r="T40" s="99">
        <f>T61</f>
        <v>17</v>
      </c>
    </row>
    <row r="41" spans="1:20" ht="12.75">
      <c r="A41" s="5" t="s">
        <v>248</v>
      </c>
      <c r="B41" s="4" t="s">
        <v>228</v>
      </c>
      <c r="C41" s="96">
        <v>10000</v>
      </c>
      <c r="D41" s="100">
        <f>C41-D45</f>
        <v>9241.320417796163</v>
      </c>
      <c r="E41" s="100">
        <f>D41-E45</f>
        <v>8437.120060660096</v>
      </c>
      <c r="F41" s="100">
        <f aca="true" t="shared" si="1" ref="F41:N41">E41-F45</f>
        <v>7584.667682095865</v>
      </c>
      <c r="G41" s="100">
        <f t="shared" si="1"/>
        <v>6681.068160817779</v>
      </c>
      <c r="H41" s="100">
        <f t="shared" si="1"/>
        <v>5723.252668263009</v>
      </c>
      <c r="I41" s="100">
        <f t="shared" si="1"/>
        <v>4707.968246154952</v>
      </c>
      <c r="J41" s="100">
        <f t="shared" si="1"/>
        <v>3631.766758720412</v>
      </c>
      <c r="K41" s="100">
        <f t="shared" si="1"/>
        <v>2490.9931820397996</v>
      </c>
      <c r="L41" s="100">
        <f t="shared" si="1"/>
        <v>1281.7731907583507</v>
      </c>
      <c r="M41" s="100">
        <f t="shared" si="1"/>
        <v>1.4551915228366852E-11</v>
      </c>
      <c r="N41" s="100">
        <f t="shared" si="1"/>
        <v>1.4551915228366852E-11</v>
      </c>
      <c r="O41" s="100">
        <f aca="true" t="shared" si="2" ref="O41:T41">N41-O45</f>
        <v>1.4551915228366852E-11</v>
      </c>
      <c r="P41" s="100">
        <f t="shared" si="2"/>
        <v>1.4551915228366852E-11</v>
      </c>
      <c r="Q41" s="100">
        <f t="shared" si="2"/>
        <v>1.4551915228366852E-11</v>
      </c>
      <c r="R41" s="100">
        <f t="shared" si="2"/>
        <v>1.4551915228366852E-11</v>
      </c>
      <c r="S41" s="100">
        <f t="shared" si="2"/>
        <v>1.4551915228366852E-11</v>
      </c>
      <c r="T41" s="100">
        <f t="shared" si="2"/>
        <v>1.4551915228366852E-11</v>
      </c>
    </row>
    <row r="42" spans="1:20" ht="12.75">
      <c r="A42" s="5" t="s">
        <v>249</v>
      </c>
      <c r="B42" s="4" t="s">
        <v>229</v>
      </c>
      <c r="C42" s="156">
        <v>10</v>
      </c>
      <c r="D42" s="89"/>
      <c r="E42" s="89"/>
      <c r="F42" s="89"/>
      <c r="G42" s="89"/>
      <c r="H42" s="89"/>
      <c r="I42" s="89"/>
      <c r="J42" s="89"/>
      <c r="K42" s="89"/>
      <c r="L42" s="89"/>
      <c r="M42" s="89"/>
      <c r="N42" s="89"/>
      <c r="O42" s="89"/>
      <c r="P42" s="89"/>
      <c r="Q42" s="89"/>
      <c r="R42" s="89"/>
      <c r="S42" s="89"/>
      <c r="T42" s="89"/>
    </row>
    <row r="43" spans="1:20" ht="12.75">
      <c r="A43" s="5" t="s">
        <v>250</v>
      </c>
      <c r="B43" s="4" t="s">
        <v>221</v>
      </c>
      <c r="C43" s="157">
        <v>0.06</v>
      </c>
      <c r="D43" s="89"/>
      <c r="E43" s="89"/>
      <c r="F43" s="89"/>
      <c r="G43" s="89"/>
      <c r="H43" s="89"/>
      <c r="I43" s="89"/>
      <c r="J43" s="89"/>
      <c r="K43" s="89"/>
      <c r="L43" s="89"/>
      <c r="M43" s="89"/>
      <c r="N43" s="89"/>
      <c r="O43" s="89"/>
      <c r="P43" s="89"/>
      <c r="Q43" s="89"/>
      <c r="R43" s="89"/>
      <c r="S43" s="89"/>
      <c r="T43" s="89"/>
    </row>
    <row r="44" spans="1:20" ht="12.75">
      <c r="A44" s="5" t="s">
        <v>251</v>
      </c>
      <c r="B44" s="4" t="s">
        <v>228</v>
      </c>
      <c r="C44" s="53">
        <f>-PMT(C43,C42,C41)</f>
        <v>1358.679582203837</v>
      </c>
      <c r="D44" s="100">
        <f>D45+D46</f>
        <v>1358.679582203837</v>
      </c>
      <c r="E44" s="100">
        <f aca="true" t="shared" si="3" ref="E44:T44">E45+E46</f>
        <v>1358.679582203837</v>
      </c>
      <c r="F44" s="100">
        <f t="shared" si="3"/>
        <v>1358.679582203837</v>
      </c>
      <c r="G44" s="100">
        <f t="shared" si="3"/>
        <v>1358.679582203837</v>
      </c>
      <c r="H44" s="100">
        <f t="shared" si="3"/>
        <v>1358.679582203837</v>
      </c>
      <c r="I44" s="100">
        <f t="shared" si="3"/>
        <v>1358.679582203837</v>
      </c>
      <c r="J44" s="100">
        <f t="shared" si="3"/>
        <v>1358.679582203837</v>
      </c>
      <c r="K44" s="100">
        <f t="shared" si="3"/>
        <v>1358.679582203837</v>
      </c>
      <c r="L44" s="100">
        <f t="shared" si="3"/>
        <v>1358.679582203837</v>
      </c>
      <c r="M44" s="100">
        <f t="shared" si="3"/>
        <v>1358.679582203837</v>
      </c>
      <c r="N44" s="100">
        <f t="shared" si="3"/>
        <v>0</v>
      </c>
      <c r="O44" s="100">
        <f t="shared" si="3"/>
        <v>0</v>
      </c>
      <c r="P44" s="100">
        <f t="shared" si="3"/>
        <v>0</v>
      </c>
      <c r="Q44" s="100">
        <f t="shared" si="3"/>
        <v>0</v>
      </c>
      <c r="R44" s="100">
        <f t="shared" si="3"/>
        <v>0</v>
      </c>
      <c r="S44" s="100">
        <f t="shared" si="3"/>
        <v>0</v>
      </c>
      <c r="T44" s="100">
        <f t="shared" si="3"/>
        <v>0</v>
      </c>
    </row>
    <row r="45" spans="1:20" ht="12.75">
      <c r="A45" s="5" t="s">
        <v>298</v>
      </c>
      <c r="B45" s="4" t="s">
        <v>228</v>
      </c>
      <c r="C45" s="53">
        <f>C41/C42</f>
        <v>1000</v>
      </c>
      <c r="D45" s="100">
        <f>IF(D46&gt;10,$C$44-D46,0)</f>
        <v>758.6795822038371</v>
      </c>
      <c r="E45" s="100">
        <f aca="true" t="shared" si="4" ref="E45:N45">IF(E46&gt;10,$C$44-E46,0)</f>
        <v>804.2003571360673</v>
      </c>
      <c r="F45" s="100">
        <f t="shared" si="4"/>
        <v>852.4523785642314</v>
      </c>
      <c r="G45" s="100">
        <f t="shared" si="4"/>
        <v>903.5995212780851</v>
      </c>
      <c r="H45" s="100">
        <f t="shared" si="4"/>
        <v>957.8154925547703</v>
      </c>
      <c r="I45" s="100">
        <f t="shared" si="4"/>
        <v>1015.2844221080566</v>
      </c>
      <c r="J45" s="100">
        <f t="shared" si="4"/>
        <v>1076.20148743454</v>
      </c>
      <c r="K45" s="100">
        <f t="shared" si="4"/>
        <v>1140.7735766806125</v>
      </c>
      <c r="L45" s="100">
        <f t="shared" si="4"/>
        <v>1209.219991281449</v>
      </c>
      <c r="M45" s="100">
        <f t="shared" si="4"/>
        <v>1281.773190758336</v>
      </c>
      <c r="N45" s="100">
        <f t="shared" si="4"/>
        <v>0</v>
      </c>
      <c r="O45" s="100">
        <f aca="true" t="shared" si="5" ref="O45:T45">IF(O46&gt;10,$C$44-O46,0)</f>
        <v>0</v>
      </c>
      <c r="P45" s="100">
        <f t="shared" si="5"/>
        <v>0</v>
      </c>
      <c r="Q45" s="100">
        <f t="shared" si="5"/>
        <v>0</v>
      </c>
      <c r="R45" s="100">
        <f t="shared" si="5"/>
        <v>0</v>
      </c>
      <c r="S45" s="100">
        <f t="shared" si="5"/>
        <v>0</v>
      </c>
      <c r="T45" s="100">
        <f t="shared" si="5"/>
        <v>0</v>
      </c>
    </row>
    <row r="46" spans="1:20" ht="13.5" thickBot="1">
      <c r="A46" s="6" t="s">
        <v>299</v>
      </c>
      <c r="B46" s="10" t="s">
        <v>228</v>
      </c>
      <c r="C46" s="52">
        <f>C44-C45</f>
        <v>358.67958220383707</v>
      </c>
      <c r="D46" s="100">
        <f>C41*$C$43</f>
        <v>600</v>
      </c>
      <c r="E46" s="100">
        <f>IF(D41&gt;1,D41*$C$43,0)</f>
        <v>554.4792250677698</v>
      </c>
      <c r="F46" s="100">
        <f>IF(E41&gt;1,E41*$C$43,0)</f>
        <v>506.22720363960576</v>
      </c>
      <c r="G46" s="100">
        <f aca="true" t="shared" si="6" ref="G46:N46">IF(F41&gt;1,F41*$C$43,0)</f>
        <v>455.08006092575187</v>
      </c>
      <c r="H46" s="100">
        <f t="shared" si="6"/>
        <v>400.8640896490667</v>
      </c>
      <c r="I46" s="100">
        <f t="shared" si="6"/>
        <v>343.3951600957805</v>
      </c>
      <c r="J46" s="100">
        <f t="shared" si="6"/>
        <v>282.4780947692971</v>
      </c>
      <c r="K46" s="100">
        <f t="shared" si="6"/>
        <v>217.9060055232247</v>
      </c>
      <c r="L46" s="100">
        <f t="shared" si="6"/>
        <v>149.45959092238797</v>
      </c>
      <c r="M46" s="100">
        <f t="shared" si="6"/>
        <v>76.90639144550104</v>
      </c>
      <c r="N46" s="100">
        <f t="shared" si="6"/>
        <v>0</v>
      </c>
      <c r="O46" s="100">
        <f aca="true" t="shared" si="7" ref="O46:T46">IF(N41&gt;1,N41*$C$43,0)</f>
        <v>0</v>
      </c>
      <c r="P46" s="100">
        <f t="shared" si="7"/>
        <v>0</v>
      </c>
      <c r="Q46" s="100">
        <f t="shared" si="7"/>
        <v>0</v>
      </c>
      <c r="R46" s="100">
        <f t="shared" si="7"/>
        <v>0</v>
      </c>
      <c r="S46" s="100">
        <f t="shared" si="7"/>
        <v>0</v>
      </c>
      <c r="T46" s="100">
        <f t="shared" si="7"/>
        <v>0</v>
      </c>
    </row>
    <row r="47" ht="12.75">
      <c r="B47" s="3"/>
    </row>
    <row r="48" ht="13.5" thickBot="1">
      <c r="B48" s="3"/>
    </row>
    <row r="49" spans="1:3" ht="12.75">
      <c r="A49" s="170" t="s">
        <v>259</v>
      </c>
      <c r="B49" s="171"/>
      <c r="C49" s="172"/>
    </row>
    <row r="50" spans="1:4" ht="12.75">
      <c r="A50" s="5" t="s">
        <v>325</v>
      </c>
      <c r="B50" s="4" t="s">
        <v>228</v>
      </c>
      <c r="C50" s="92">
        <v>0</v>
      </c>
      <c r="D50" s="130"/>
    </row>
    <row r="51" spans="1:4" ht="12.75">
      <c r="A51" s="5" t="s">
        <v>326</v>
      </c>
      <c r="B51" s="4" t="s">
        <v>221</v>
      </c>
      <c r="C51" s="97">
        <v>0</v>
      </c>
      <c r="D51" s="130"/>
    </row>
    <row r="52" spans="1:4" ht="12.75">
      <c r="A52" s="5" t="s">
        <v>327</v>
      </c>
      <c r="B52" s="4" t="s">
        <v>228</v>
      </c>
      <c r="C52" s="54">
        <f>C37*C51</f>
        <v>0</v>
      </c>
      <c r="D52" s="130" t="s">
        <v>381</v>
      </c>
    </row>
    <row r="53" spans="1:4" ht="13.5" thickBot="1">
      <c r="A53" s="6" t="s">
        <v>328</v>
      </c>
      <c r="B53" s="10" t="s">
        <v>228</v>
      </c>
      <c r="C53" s="55">
        <f>C50+C52</f>
        <v>0</v>
      </c>
      <c r="D53" s="130"/>
    </row>
    <row r="54" spans="2:4" ht="13.5" thickBot="1">
      <c r="B54" s="3"/>
      <c r="D54" s="130"/>
    </row>
    <row r="55" spans="1:4" ht="12.75">
      <c r="A55" s="170" t="s">
        <v>260</v>
      </c>
      <c r="B55" s="171"/>
      <c r="C55" s="172"/>
      <c r="D55" s="130"/>
    </row>
    <row r="56" spans="1:4" ht="12.75">
      <c r="A56" s="22" t="s">
        <v>271</v>
      </c>
      <c r="B56" s="23" t="s">
        <v>230</v>
      </c>
      <c r="C56" s="56">
        <v>0.005</v>
      </c>
      <c r="D56" s="130"/>
    </row>
    <row r="57" spans="1:4" ht="13.5" thickBot="1">
      <c r="A57" s="6" t="s">
        <v>329</v>
      </c>
      <c r="B57" s="10" t="s">
        <v>221</v>
      </c>
      <c r="C57" s="158">
        <v>0.025</v>
      </c>
      <c r="D57" s="130" t="s">
        <v>352</v>
      </c>
    </row>
    <row r="58" ht="12.75">
      <c r="B58" s="3"/>
    </row>
    <row r="59" ht="13.5" thickBot="1">
      <c r="B59" s="3"/>
    </row>
    <row r="60" spans="2:43" ht="13.5" thickBot="1">
      <c r="B60" s="3"/>
      <c r="D60" s="147">
        <v>0</v>
      </c>
      <c r="E60" s="147">
        <f>IF(AND(E68&gt;0,SUM($D60:D60)=0),1,0)</f>
        <v>0</v>
      </c>
      <c r="F60" s="147">
        <f>IF(AND(F68&gt;0,SUM($D60:E60)=0),1,0)</f>
        <v>0</v>
      </c>
      <c r="G60" s="147">
        <f>IF(AND(G68&gt;0,SUM($D60:F60)=0),1,0)</f>
        <v>0</v>
      </c>
      <c r="H60" s="147">
        <f>IF(AND(H68&gt;0,SUM($D60:G60)=0),1,0)</f>
        <v>1</v>
      </c>
      <c r="I60" s="147">
        <f>IF(AND(I68&gt;0,SUM($D60:H60)=0),1,0)</f>
        <v>0</v>
      </c>
      <c r="J60" s="147">
        <f>IF(AND(J68&gt;0,SUM($D60:I60)=0),1,0)</f>
        <v>0</v>
      </c>
      <c r="K60" s="147">
        <f>IF(AND(K68&gt;0,SUM($D60:J60)=0),1,0)</f>
        <v>0</v>
      </c>
      <c r="L60" s="147">
        <f>IF(AND(L68&gt;0,SUM($D60:K60)=0),1,0)</f>
        <v>0</v>
      </c>
      <c r="M60" s="147">
        <f>IF(AND(M68&gt;0,SUM($D60:L60)=0),1,0)</f>
        <v>0</v>
      </c>
      <c r="N60" s="147">
        <f>IF(AND(N68&gt;0,SUM($D60:M60)=0),1,0)</f>
        <v>0</v>
      </c>
      <c r="O60" s="147">
        <f>IF(AND(O68&gt;0,SUM($D60:N60)=0),1,0)</f>
        <v>0</v>
      </c>
      <c r="P60" s="147">
        <f>IF(AND(P68&gt;0,SUM($D60:O60)=0),1,0)</f>
        <v>0</v>
      </c>
      <c r="Q60" s="147">
        <f>IF(AND(Q68&gt;0,SUM($D60:P60)=0),1,0)</f>
        <v>0</v>
      </c>
      <c r="R60" s="147">
        <f>IF(AND(R68&gt;0,SUM($D60:Q60)=0),1,0)</f>
        <v>0</v>
      </c>
      <c r="S60" s="147">
        <f>IF(AND(S68&gt;0,SUM($D60:R60)=0),1,0)</f>
        <v>0</v>
      </c>
      <c r="T60" s="147">
        <f>IF(AND(T68&gt;0,SUM($D60:S60)=0),1,0)</f>
        <v>0</v>
      </c>
      <c r="U60" s="147">
        <f>IF(AND(U68&gt;0,SUM($D60:T60)=0),1,0)</f>
        <v>0</v>
      </c>
      <c r="V60" s="147">
        <f>IF(AND(V68&gt;0,SUM($D60:U60)=0),1,0)</f>
        <v>0</v>
      </c>
      <c r="W60" s="147">
        <f>IF(AND(W68&gt;0,SUM($D60:V60)=0),1,0)</f>
        <v>0</v>
      </c>
      <c r="X60" s="141" t="s">
        <v>274</v>
      </c>
      <c r="Y60" s="142"/>
      <c r="Z60" s="142"/>
      <c r="AA60" s="142"/>
      <c r="AB60" s="142"/>
      <c r="AC60" s="142"/>
      <c r="AD60" s="142"/>
      <c r="AE60" s="142"/>
      <c r="AF60" s="142"/>
      <c r="AG60" s="142"/>
      <c r="AH60" s="142"/>
      <c r="AI60" s="142"/>
      <c r="AJ60" s="142"/>
      <c r="AK60" s="142"/>
      <c r="AL60" s="142"/>
      <c r="AM60" s="142"/>
      <c r="AN60" s="142"/>
      <c r="AO60" s="142"/>
      <c r="AP60" s="142"/>
      <c r="AQ60" s="143"/>
    </row>
    <row r="61" spans="1:43" ht="13.5" thickBot="1">
      <c r="A61" s="20" t="s">
        <v>322</v>
      </c>
      <c r="B61" s="21"/>
      <c r="C61" s="19"/>
      <c r="D61" s="57">
        <v>1</v>
      </c>
      <c r="E61" s="58">
        <v>2</v>
      </c>
      <c r="F61" s="58">
        <v>3</v>
      </c>
      <c r="G61" s="58">
        <v>4</v>
      </c>
      <c r="H61" s="58">
        <v>5</v>
      </c>
      <c r="I61" s="58">
        <v>6</v>
      </c>
      <c r="J61" s="58">
        <v>7</v>
      </c>
      <c r="K61" s="58">
        <v>8</v>
      </c>
      <c r="L61" s="58">
        <v>9</v>
      </c>
      <c r="M61" s="58">
        <v>10</v>
      </c>
      <c r="N61" s="58">
        <v>11</v>
      </c>
      <c r="O61" s="58">
        <v>12</v>
      </c>
      <c r="P61" s="58">
        <v>13</v>
      </c>
      <c r="Q61" s="58">
        <v>14</v>
      </c>
      <c r="R61" s="58">
        <v>15</v>
      </c>
      <c r="S61" s="58">
        <v>16</v>
      </c>
      <c r="T61" s="58">
        <v>17</v>
      </c>
      <c r="U61" s="58">
        <v>18</v>
      </c>
      <c r="V61" s="58">
        <v>19</v>
      </c>
      <c r="W61" s="134">
        <v>20</v>
      </c>
      <c r="X61" s="59">
        <v>21</v>
      </c>
      <c r="Y61" s="60">
        <v>22</v>
      </c>
      <c r="Z61" s="60">
        <v>23</v>
      </c>
      <c r="AA61" s="60">
        <v>24</v>
      </c>
      <c r="AB61" s="60">
        <v>25</v>
      </c>
      <c r="AC61" s="60">
        <v>26</v>
      </c>
      <c r="AD61" s="60">
        <v>27</v>
      </c>
      <c r="AE61" s="60">
        <v>28</v>
      </c>
      <c r="AF61" s="60">
        <v>29</v>
      </c>
      <c r="AG61" s="60">
        <v>30</v>
      </c>
      <c r="AH61" s="60">
        <v>31</v>
      </c>
      <c r="AI61" s="60">
        <v>32</v>
      </c>
      <c r="AJ61" s="60">
        <v>33</v>
      </c>
      <c r="AK61" s="60">
        <v>34</v>
      </c>
      <c r="AL61" s="60">
        <v>35</v>
      </c>
      <c r="AM61" s="60">
        <v>36</v>
      </c>
      <c r="AN61" s="60">
        <v>37</v>
      </c>
      <c r="AO61" s="60">
        <v>38</v>
      </c>
      <c r="AP61" s="60">
        <v>39</v>
      </c>
      <c r="AQ61" s="61">
        <v>40</v>
      </c>
    </row>
    <row r="62" spans="1:43" ht="12.75">
      <c r="A62" s="24" t="s">
        <v>275</v>
      </c>
      <c r="B62" s="25"/>
      <c r="C62" s="26"/>
      <c r="D62" s="62">
        <f>C20</f>
        <v>2877.303430576881</v>
      </c>
      <c r="E62" s="63">
        <f>D62*(1-$C$56)</f>
        <v>2862.9169134239964</v>
      </c>
      <c r="F62" s="63">
        <f aca="true" t="shared" si="8" ref="F62:W62">E62*(1-$C$56)</f>
        <v>2848.6023288568763</v>
      </c>
      <c r="G62" s="63">
        <f t="shared" si="8"/>
        <v>2834.359317212592</v>
      </c>
      <c r="H62" s="63">
        <f t="shared" si="8"/>
        <v>2820.187520626529</v>
      </c>
      <c r="I62" s="63">
        <f t="shared" si="8"/>
        <v>2806.0865830233965</v>
      </c>
      <c r="J62" s="63">
        <f t="shared" si="8"/>
        <v>2792.0561501082793</v>
      </c>
      <c r="K62" s="63">
        <f t="shared" si="8"/>
        <v>2778.095869357738</v>
      </c>
      <c r="L62" s="63">
        <f t="shared" si="8"/>
        <v>2764.2053900109495</v>
      </c>
      <c r="M62" s="63">
        <f t="shared" si="8"/>
        <v>2750.384363060895</v>
      </c>
      <c r="N62" s="63">
        <f t="shared" si="8"/>
        <v>2736.6324412455906</v>
      </c>
      <c r="O62" s="63">
        <f t="shared" si="8"/>
        <v>2722.9492790393624</v>
      </c>
      <c r="P62" s="63">
        <f t="shared" si="8"/>
        <v>2709.3345326441654</v>
      </c>
      <c r="Q62" s="63">
        <f t="shared" si="8"/>
        <v>2695.7878599809446</v>
      </c>
      <c r="R62" s="63">
        <f t="shared" si="8"/>
        <v>2682.30892068104</v>
      </c>
      <c r="S62" s="63">
        <f t="shared" si="8"/>
        <v>2668.897376077635</v>
      </c>
      <c r="T62" s="63">
        <f t="shared" si="8"/>
        <v>2655.5528891972467</v>
      </c>
      <c r="U62" s="63">
        <f t="shared" si="8"/>
        <v>2642.2751247512606</v>
      </c>
      <c r="V62" s="63">
        <f t="shared" si="8"/>
        <v>2629.0637491275043</v>
      </c>
      <c r="W62" s="135">
        <f t="shared" si="8"/>
        <v>2615.9184303818665</v>
      </c>
      <c r="X62" s="64">
        <v>0</v>
      </c>
      <c r="Y62" s="65">
        <v>0</v>
      </c>
      <c r="Z62" s="65">
        <v>0</v>
      </c>
      <c r="AA62" s="65">
        <v>0</v>
      </c>
      <c r="AB62" s="65">
        <v>0</v>
      </c>
      <c r="AC62" s="65">
        <v>0</v>
      </c>
      <c r="AD62" s="65">
        <v>0</v>
      </c>
      <c r="AE62" s="65">
        <v>0</v>
      </c>
      <c r="AF62" s="65">
        <v>0</v>
      </c>
      <c r="AG62" s="65">
        <v>0</v>
      </c>
      <c r="AH62" s="65">
        <v>0</v>
      </c>
      <c r="AI62" s="65">
        <v>0</v>
      </c>
      <c r="AJ62" s="65">
        <v>0</v>
      </c>
      <c r="AK62" s="65">
        <v>0</v>
      </c>
      <c r="AL62" s="65">
        <v>0</v>
      </c>
      <c r="AM62" s="65">
        <v>0</v>
      </c>
      <c r="AN62" s="65">
        <v>0</v>
      </c>
      <c r="AO62" s="65">
        <v>0</v>
      </c>
      <c r="AP62" s="65">
        <v>0</v>
      </c>
      <c r="AQ62" s="66">
        <v>0</v>
      </c>
    </row>
    <row r="63" spans="1:43" ht="12.75">
      <c r="A63" s="27" t="s">
        <v>276</v>
      </c>
      <c r="B63" s="28"/>
      <c r="C63" s="28"/>
      <c r="D63" s="67">
        <f>C25</f>
        <v>990</v>
      </c>
      <c r="E63" s="68">
        <f aca="true" t="shared" si="9" ref="E63:W63">D63*(1-$C$56)*(1+$C$57)</f>
        <v>1009.6762499999999</v>
      </c>
      <c r="F63" s="68">
        <f t="shared" si="9"/>
        <v>1029.7435654687497</v>
      </c>
      <c r="G63" s="68">
        <f t="shared" si="9"/>
        <v>1050.209718832441</v>
      </c>
      <c r="H63" s="68">
        <f t="shared" si="9"/>
        <v>1071.0826369942356</v>
      </c>
      <c r="I63" s="68">
        <f t="shared" si="9"/>
        <v>1092.370404404496</v>
      </c>
      <c r="J63" s="68">
        <f t="shared" si="9"/>
        <v>1114.0812661920354</v>
      </c>
      <c r="K63" s="68">
        <f t="shared" si="9"/>
        <v>1136.223631357602</v>
      </c>
      <c r="L63" s="68">
        <f t="shared" si="9"/>
        <v>1158.8060760308342</v>
      </c>
      <c r="M63" s="68">
        <f t="shared" si="9"/>
        <v>1181.8373467919469</v>
      </c>
      <c r="N63" s="68">
        <f t="shared" si="9"/>
        <v>1205.3263640594366</v>
      </c>
      <c r="O63" s="68">
        <f t="shared" si="9"/>
        <v>1229.2822255451179</v>
      </c>
      <c r="P63" s="68">
        <f t="shared" si="9"/>
        <v>1253.7142097778271</v>
      </c>
      <c r="Q63" s="68">
        <f t="shared" si="9"/>
        <v>1278.6317796971614</v>
      </c>
      <c r="R63" s="68">
        <f t="shared" si="9"/>
        <v>1304.0445863186424</v>
      </c>
      <c r="S63" s="68">
        <f t="shared" si="9"/>
        <v>1329.9624724717253</v>
      </c>
      <c r="T63" s="68">
        <f t="shared" si="9"/>
        <v>1356.3954766121005</v>
      </c>
      <c r="U63" s="68">
        <f t="shared" si="9"/>
        <v>1383.3538367097658</v>
      </c>
      <c r="V63" s="68">
        <f t="shared" si="9"/>
        <v>1410.8479942143722</v>
      </c>
      <c r="W63" s="136">
        <f t="shared" si="9"/>
        <v>1438.8885980993828</v>
      </c>
      <c r="X63" s="69">
        <f aca="true" t="shared" si="10" ref="X63:AQ63">W63*(1-$C$56*2)*(1+$C$57)</f>
        <v>1460.1122049213486</v>
      </c>
      <c r="Y63" s="70">
        <f t="shared" si="10"/>
        <v>1481.6488599439383</v>
      </c>
      <c r="Z63" s="70">
        <f t="shared" si="10"/>
        <v>1503.503180628111</v>
      </c>
      <c r="AA63" s="70">
        <f t="shared" si="10"/>
        <v>1525.6798525423756</v>
      </c>
      <c r="AB63" s="70">
        <f t="shared" si="10"/>
        <v>1548.1836303673754</v>
      </c>
      <c r="AC63" s="70">
        <f t="shared" si="10"/>
        <v>1571.019338915294</v>
      </c>
      <c r="AD63" s="70">
        <f t="shared" si="10"/>
        <v>1594.1918741642944</v>
      </c>
      <c r="AE63" s="70">
        <f t="shared" si="10"/>
        <v>1617.7062043082176</v>
      </c>
      <c r="AF63" s="70">
        <f t="shared" si="10"/>
        <v>1641.5673708217635</v>
      </c>
      <c r="AG63" s="70">
        <f t="shared" si="10"/>
        <v>1665.7804895413844</v>
      </c>
      <c r="AH63" s="70">
        <f t="shared" si="10"/>
        <v>1690.3507517621197</v>
      </c>
      <c r="AI63" s="70">
        <f t="shared" si="10"/>
        <v>1715.2834253506107</v>
      </c>
      <c r="AJ63" s="70">
        <f t="shared" si="10"/>
        <v>1740.583855874532</v>
      </c>
      <c r="AK63" s="70">
        <f t="shared" si="10"/>
        <v>1766.2574677486812</v>
      </c>
      <c r="AL63" s="70">
        <f t="shared" si="10"/>
        <v>1792.309765397974</v>
      </c>
      <c r="AM63" s="70">
        <f t="shared" si="10"/>
        <v>1818.7463344375938</v>
      </c>
      <c r="AN63" s="70">
        <f t="shared" si="10"/>
        <v>1845.572842870548</v>
      </c>
      <c r="AO63" s="70">
        <f t="shared" si="10"/>
        <v>1872.7950423028883</v>
      </c>
      <c r="AP63" s="70">
        <f t="shared" si="10"/>
        <v>1900.4187691768557</v>
      </c>
      <c r="AQ63" s="71">
        <f t="shared" si="10"/>
        <v>1928.4499460222141</v>
      </c>
    </row>
    <row r="64" spans="1:43" ht="13.5" thickBot="1">
      <c r="A64" s="29" t="s">
        <v>277</v>
      </c>
      <c r="B64" s="30"/>
      <c r="C64" s="30"/>
      <c r="D64" s="72">
        <f>D62+D63</f>
        <v>3867.303430576881</v>
      </c>
      <c r="E64" s="73">
        <f aca="true" t="shared" si="11" ref="E64:X64">E62+E63</f>
        <v>3872.5931634239964</v>
      </c>
      <c r="F64" s="73">
        <f t="shared" si="11"/>
        <v>3878.345894325626</v>
      </c>
      <c r="G64" s="73">
        <f t="shared" si="11"/>
        <v>3884.569036045033</v>
      </c>
      <c r="H64" s="73">
        <f t="shared" si="11"/>
        <v>3891.2701576207646</v>
      </c>
      <c r="I64" s="73">
        <f t="shared" si="11"/>
        <v>3898.4569874278923</v>
      </c>
      <c r="J64" s="73">
        <f t="shared" si="11"/>
        <v>3906.1374163003147</v>
      </c>
      <c r="K64" s="73">
        <f t="shared" si="11"/>
        <v>3914.31950071534</v>
      </c>
      <c r="L64" s="73">
        <f t="shared" si="11"/>
        <v>3923.011466041784</v>
      </c>
      <c r="M64" s="73">
        <f t="shared" si="11"/>
        <v>3932.2217098528417</v>
      </c>
      <c r="N64" s="73">
        <f t="shared" si="11"/>
        <v>3941.9588053050275</v>
      </c>
      <c r="O64" s="73">
        <f t="shared" si="11"/>
        <v>3952.2315045844803</v>
      </c>
      <c r="P64" s="73">
        <f t="shared" si="11"/>
        <v>3963.0487424219928</v>
      </c>
      <c r="Q64" s="73">
        <f t="shared" si="11"/>
        <v>3974.4196396781063</v>
      </c>
      <c r="R64" s="73">
        <f t="shared" si="11"/>
        <v>3986.3535069996824</v>
      </c>
      <c r="S64" s="73">
        <f t="shared" si="11"/>
        <v>3998.8598485493603</v>
      </c>
      <c r="T64" s="73">
        <f t="shared" si="11"/>
        <v>4011.9483658093473</v>
      </c>
      <c r="U64" s="73">
        <f t="shared" si="11"/>
        <v>4025.6289614610264</v>
      </c>
      <c r="V64" s="73">
        <f t="shared" si="11"/>
        <v>4039.9117433418764</v>
      </c>
      <c r="W64" s="137">
        <f t="shared" si="11"/>
        <v>4054.8070284812493</v>
      </c>
      <c r="X64" s="74">
        <f t="shared" si="11"/>
        <v>1460.1122049213486</v>
      </c>
      <c r="Y64" s="75">
        <f aca="true" t="shared" si="12" ref="Y64:AQ64">Y62+Y63</f>
        <v>1481.6488599439383</v>
      </c>
      <c r="Z64" s="75">
        <f t="shared" si="12"/>
        <v>1503.503180628111</v>
      </c>
      <c r="AA64" s="75">
        <f t="shared" si="12"/>
        <v>1525.6798525423756</v>
      </c>
      <c r="AB64" s="75">
        <f t="shared" si="12"/>
        <v>1548.1836303673754</v>
      </c>
      <c r="AC64" s="75">
        <f t="shared" si="12"/>
        <v>1571.019338915294</v>
      </c>
      <c r="AD64" s="75">
        <f t="shared" si="12"/>
        <v>1594.1918741642944</v>
      </c>
      <c r="AE64" s="75">
        <f t="shared" si="12"/>
        <v>1617.7062043082176</v>
      </c>
      <c r="AF64" s="75">
        <f t="shared" si="12"/>
        <v>1641.5673708217635</v>
      </c>
      <c r="AG64" s="75">
        <f t="shared" si="12"/>
        <v>1665.7804895413844</v>
      </c>
      <c r="AH64" s="75">
        <f t="shared" si="12"/>
        <v>1690.3507517621197</v>
      </c>
      <c r="AI64" s="75">
        <f t="shared" si="12"/>
        <v>1715.2834253506107</v>
      </c>
      <c r="AJ64" s="75">
        <f t="shared" si="12"/>
        <v>1740.583855874532</v>
      </c>
      <c r="AK64" s="75">
        <f t="shared" si="12"/>
        <v>1766.2574677486812</v>
      </c>
      <c r="AL64" s="75">
        <f t="shared" si="12"/>
        <v>1792.309765397974</v>
      </c>
      <c r="AM64" s="75">
        <f t="shared" si="12"/>
        <v>1818.7463344375938</v>
      </c>
      <c r="AN64" s="75">
        <f t="shared" si="12"/>
        <v>1845.572842870548</v>
      </c>
      <c r="AO64" s="75">
        <f t="shared" si="12"/>
        <v>1872.7950423028883</v>
      </c>
      <c r="AP64" s="75">
        <f t="shared" si="12"/>
        <v>1900.4187691768557</v>
      </c>
      <c r="AQ64" s="76">
        <f t="shared" si="12"/>
        <v>1928.4499460222141</v>
      </c>
    </row>
    <row r="65" spans="1:43" ht="13.5" thickBot="1">
      <c r="A65" s="13" t="s">
        <v>278</v>
      </c>
      <c r="B65" s="14"/>
      <c r="C65" s="14"/>
      <c r="D65" s="77">
        <f>$C$53</f>
        <v>0</v>
      </c>
      <c r="E65" s="78">
        <f>D65*(1+$C$57)</f>
        <v>0</v>
      </c>
      <c r="F65" s="78">
        <f aca="true" t="shared" si="13" ref="F65:W65">E65*(1+$C$57)</f>
        <v>0</v>
      </c>
      <c r="G65" s="78">
        <f t="shared" si="13"/>
        <v>0</v>
      </c>
      <c r="H65" s="78">
        <f t="shared" si="13"/>
        <v>0</v>
      </c>
      <c r="I65" s="78">
        <f t="shared" si="13"/>
        <v>0</v>
      </c>
      <c r="J65" s="78">
        <f t="shared" si="13"/>
        <v>0</v>
      </c>
      <c r="K65" s="78">
        <f t="shared" si="13"/>
        <v>0</v>
      </c>
      <c r="L65" s="78">
        <f t="shared" si="13"/>
        <v>0</v>
      </c>
      <c r="M65" s="78">
        <f t="shared" si="13"/>
        <v>0</v>
      </c>
      <c r="N65" s="78">
        <f t="shared" si="13"/>
        <v>0</v>
      </c>
      <c r="O65" s="78">
        <f t="shared" si="13"/>
        <v>0</v>
      </c>
      <c r="P65" s="78">
        <f t="shared" si="13"/>
        <v>0</v>
      </c>
      <c r="Q65" s="78">
        <f t="shared" si="13"/>
        <v>0</v>
      </c>
      <c r="R65" s="78">
        <f t="shared" si="13"/>
        <v>0</v>
      </c>
      <c r="S65" s="78">
        <f t="shared" si="13"/>
        <v>0</v>
      </c>
      <c r="T65" s="78">
        <f t="shared" si="13"/>
        <v>0</v>
      </c>
      <c r="U65" s="78">
        <f t="shared" si="13"/>
        <v>0</v>
      </c>
      <c r="V65" s="78">
        <f t="shared" si="13"/>
        <v>0</v>
      </c>
      <c r="W65" s="138">
        <f t="shared" si="13"/>
        <v>0</v>
      </c>
      <c r="X65" s="79"/>
      <c r="Y65" s="80"/>
      <c r="Z65" s="80"/>
      <c r="AA65" s="80"/>
      <c r="AB65" s="80"/>
      <c r="AC65" s="80"/>
      <c r="AD65" s="80"/>
      <c r="AE65" s="80"/>
      <c r="AF65" s="80"/>
      <c r="AG65" s="80"/>
      <c r="AH65" s="80"/>
      <c r="AI65" s="80"/>
      <c r="AJ65" s="80"/>
      <c r="AK65" s="80"/>
      <c r="AL65" s="80"/>
      <c r="AM65" s="80"/>
      <c r="AN65" s="80"/>
      <c r="AO65" s="80"/>
      <c r="AP65" s="80"/>
      <c r="AQ65" s="81"/>
    </row>
    <row r="66" spans="1:43" ht="13.5" thickBot="1">
      <c r="A66" s="18" t="s">
        <v>330</v>
      </c>
      <c r="B66" s="19"/>
      <c r="C66" s="19"/>
      <c r="D66" s="82">
        <f>D44</f>
        <v>1358.679582203837</v>
      </c>
      <c r="E66" s="83">
        <f>E44</f>
        <v>1358.679582203837</v>
      </c>
      <c r="F66" s="83">
        <f aca="true" t="shared" si="14" ref="F66:W66">F44</f>
        <v>1358.679582203837</v>
      </c>
      <c r="G66" s="83">
        <f t="shared" si="14"/>
        <v>1358.679582203837</v>
      </c>
      <c r="H66" s="83">
        <f t="shared" si="14"/>
        <v>1358.679582203837</v>
      </c>
      <c r="I66" s="83">
        <f t="shared" si="14"/>
        <v>1358.679582203837</v>
      </c>
      <c r="J66" s="83">
        <f t="shared" si="14"/>
        <v>1358.679582203837</v>
      </c>
      <c r="K66" s="83">
        <f t="shared" si="14"/>
        <v>1358.679582203837</v>
      </c>
      <c r="L66" s="83">
        <f t="shared" si="14"/>
        <v>1358.679582203837</v>
      </c>
      <c r="M66" s="83">
        <f t="shared" si="14"/>
        <v>1358.679582203837</v>
      </c>
      <c r="N66" s="83">
        <f t="shared" si="14"/>
        <v>0</v>
      </c>
      <c r="O66" s="83">
        <f t="shared" si="14"/>
        <v>0</v>
      </c>
      <c r="P66" s="83">
        <f t="shared" si="14"/>
        <v>0</v>
      </c>
      <c r="Q66" s="83">
        <f t="shared" si="14"/>
        <v>0</v>
      </c>
      <c r="R66" s="83">
        <f t="shared" si="14"/>
        <v>0</v>
      </c>
      <c r="S66" s="83">
        <f t="shared" si="14"/>
        <v>0</v>
      </c>
      <c r="T66" s="83">
        <f t="shared" si="14"/>
        <v>0</v>
      </c>
      <c r="U66" s="83">
        <f t="shared" si="14"/>
        <v>0</v>
      </c>
      <c r="V66" s="83">
        <f t="shared" si="14"/>
        <v>0</v>
      </c>
      <c r="W66" s="139">
        <f t="shared" si="14"/>
        <v>0</v>
      </c>
      <c r="X66" s="144"/>
      <c r="Y66" s="145"/>
      <c r="Z66" s="145"/>
      <c r="AA66" s="145"/>
      <c r="AB66" s="145"/>
      <c r="AC66" s="145"/>
      <c r="AD66" s="145"/>
      <c r="AE66" s="145"/>
      <c r="AF66" s="145"/>
      <c r="AG66" s="145"/>
      <c r="AH66" s="145"/>
      <c r="AI66" s="145"/>
      <c r="AJ66" s="145"/>
      <c r="AK66" s="145"/>
      <c r="AL66" s="145"/>
      <c r="AM66" s="145"/>
      <c r="AN66" s="145"/>
      <c r="AO66" s="145"/>
      <c r="AP66" s="145"/>
      <c r="AQ66" s="146"/>
    </row>
    <row r="67" spans="1:43" ht="13.5" thickBot="1">
      <c r="A67" s="16" t="s">
        <v>331</v>
      </c>
      <c r="B67" s="17"/>
      <c r="C67" s="133">
        <f>-C34+C41</f>
        <v>-10240</v>
      </c>
      <c r="D67" s="84">
        <f>D64-D65-D66</f>
        <v>2508.623848373044</v>
      </c>
      <c r="E67" s="85">
        <f>E64-E65-E66</f>
        <v>2513.9135812201594</v>
      </c>
      <c r="F67" s="85">
        <f aca="true" t="shared" si="15" ref="F67:W67">F64-F65-F66</f>
        <v>2519.666312121789</v>
      </c>
      <c r="G67" s="85">
        <f t="shared" si="15"/>
        <v>2525.889453841196</v>
      </c>
      <c r="H67" s="85">
        <f t="shared" si="15"/>
        <v>2532.5905754169275</v>
      </c>
      <c r="I67" s="85">
        <f t="shared" si="15"/>
        <v>2539.777405224055</v>
      </c>
      <c r="J67" s="85">
        <f t="shared" si="15"/>
        <v>2547.4578340964777</v>
      </c>
      <c r="K67" s="85">
        <f t="shared" si="15"/>
        <v>2555.639918511503</v>
      </c>
      <c r="L67" s="85">
        <f t="shared" si="15"/>
        <v>2564.331883837947</v>
      </c>
      <c r="M67" s="85">
        <f t="shared" si="15"/>
        <v>2573.5421276490047</v>
      </c>
      <c r="N67" s="85">
        <f t="shared" si="15"/>
        <v>3941.9588053050275</v>
      </c>
      <c r="O67" s="85">
        <f t="shared" si="15"/>
        <v>3952.2315045844803</v>
      </c>
      <c r="P67" s="85">
        <f t="shared" si="15"/>
        <v>3963.0487424219928</v>
      </c>
      <c r="Q67" s="85">
        <f t="shared" si="15"/>
        <v>3974.4196396781063</v>
      </c>
      <c r="R67" s="85">
        <f t="shared" si="15"/>
        <v>3986.3535069996824</v>
      </c>
      <c r="S67" s="85">
        <f t="shared" si="15"/>
        <v>3998.8598485493603</v>
      </c>
      <c r="T67" s="85">
        <f t="shared" si="15"/>
        <v>4011.9483658093473</v>
      </c>
      <c r="U67" s="85">
        <f t="shared" si="15"/>
        <v>4025.6289614610264</v>
      </c>
      <c r="V67" s="85">
        <f t="shared" si="15"/>
        <v>4039.9117433418764</v>
      </c>
      <c r="W67" s="140">
        <f t="shared" si="15"/>
        <v>4054.8070284812493</v>
      </c>
      <c r="X67" s="91">
        <f>NPV($B$72,X64,Y64,Z64,AA64,AB64,AC64,AD64,AE64,AF64,AG64,AH64,AI64,AJ64,AK64,AL64,AM64,AN64,AO64,AP64,AQ64)</f>
        <v>20498.70120853195</v>
      </c>
      <c r="Y67" s="87"/>
      <c r="Z67" s="87"/>
      <c r="AA67" s="87"/>
      <c r="AB67" s="87"/>
      <c r="AC67" s="87"/>
      <c r="AD67" s="87"/>
      <c r="AE67" s="87"/>
      <c r="AF67" s="87"/>
      <c r="AG67" s="87"/>
      <c r="AH67" s="87"/>
      <c r="AI67" s="87"/>
      <c r="AJ67" s="87"/>
      <c r="AK67" s="87"/>
      <c r="AL67" s="87"/>
      <c r="AM67" s="87"/>
      <c r="AN67" s="87"/>
      <c r="AO67" s="87"/>
      <c r="AP67" s="87"/>
      <c r="AQ67" s="88"/>
    </row>
    <row r="68" spans="1:43" s="15" customFormat="1" ht="13.5" thickBot="1">
      <c r="A68" s="16" t="s">
        <v>332</v>
      </c>
      <c r="B68" s="17"/>
      <c r="C68" s="133"/>
      <c r="D68" s="84">
        <f>C67+D67</f>
        <v>-7731.376151626956</v>
      </c>
      <c r="E68" s="85">
        <f>D68+E67</f>
        <v>-5217.462570406797</v>
      </c>
      <c r="F68" s="85">
        <f aca="true" t="shared" si="16" ref="F68:W68">E68+F67</f>
        <v>-2697.7962582850078</v>
      </c>
      <c r="G68" s="85">
        <f t="shared" si="16"/>
        <v>-171.90680444381178</v>
      </c>
      <c r="H68" s="85">
        <f t="shared" si="16"/>
        <v>2360.6837709731158</v>
      </c>
      <c r="I68" s="85">
        <f t="shared" si="16"/>
        <v>4900.461176197171</v>
      </c>
      <c r="J68" s="85">
        <f t="shared" si="16"/>
        <v>7447.919010293648</v>
      </c>
      <c r="K68" s="85">
        <f t="shared" si="16"/>
        <v>10003.55892880515</v>
      </c>
      <c r="L68" s="85">
        <f t="shared" si="16"/>
        <v>12567.890812643098</v>
      </c>
      <c r="M68" s="85">
        <f t="shared" si="16"/>
        <v>15141.432940292103</v>
      </c>
      <c r="N68" s="85">
        <f t="shared" si="16"/>
        <v>19083.39174559713</v>
      </c>
      <c r="O68" s="85">
        <f t="shared" si="16"/>
        <v>23035.623250181612</v>
      </c>
      <c r="P68" s="85">
        <f t="shared" si="16"/>
        <v>26998.671992603606</v>
      </c>
      <c r="Q68" s="85">
        <f t="shared" si="16"/>
        <v>30973.091632281714</v>
      </c>
      <c r="R68" s="85">
        <f t="shared" si="16"/>
        <v>34959.44513928139</v>
      </c>
      <c r="S68" s="85">
        <f t="shared" si="16"/>
        <v>38958.30498783075</v>
      </c>
      <c r="T68" s="85">
        <f t="shared" si="16"/>
        <v>42970.253353640095</v>
      </c>
      <c r="U68" s="85">
        <f t="shared" si="16"/>
        <v>46995.882315101124</v>
      </c>
      <c r="V68" s="85">
        <f t="shared" si="16"/>
        <v>51035.794058443</v>
      </c>
      <c r="W68" s="85">
        <f t="shared" si="16"/>
        <v>55090.60108692425</v>
      </c>
      <c r="X68" s="86"/>
      <c r="Y68" s="87"/>
      <c r="Z68" s="87"/>
      <c r="AA68" s="87"/>
      <c r="AB68" s="87"/>
      <c r="AC68" s="87"/>
      <c r="AD68" s="87"/>
      <c r="AE68" s="87"/>
      <c r="AF68" s="87"/>
      <c r="AG68" s="87"/>
      <c r="AH68" s="87"/>
      <c r="AI68" s="87"/>
      <c r="AJ68" s="87"/>
      <c r="AK68" s="87"/>
      <c r="AL68" s="87"/>
      <c r="AM68" s="87"/>
      <c r="AN68" s="87"/>
      <c r="AO68" s="87"/>
      <c r="AP68" s="87"/>
      <c r="AQ68" s="88"/>
    </row>
    <row r="69" spans="25:43" s="15" customFormat="1" ht="13.5" thickBot="1">
      <c r="Y69" s="40"/>
      <c r="Z69" s="40"/>
      <c r="AA69" s="40"/>
      <c r="AB69" s="40"/>
      <c r="AC69" s="40"/>
      <c r="AD69" s="40"/>
      <c r="AE69" s="40"/>
      <c r="AF69" s="40"/>
      <c r="AG69" s="40"/>
      <c r="AH69" s="40"/>
      <c r="AI69" s="40"/>
      <c r="AJ69" s="40"/>
      <c r="AK69" s="40"/>
      <c r="AL69" s="40"/>
      <c r="AM69" s="40"/>
      <c r="AN69" s="40"/>
      <c r="AO69" s="40"/>
      <c r="AP69" s="40"/>
      <c r="AQ69" s="40"/>
    </row>
    <row r="70" spans="1:3" ht="13.5" thickBot="1">
      <c r="A70" s="167" t="s">
        <v>323</v>
      </c>
      <c r="B70" s="168"/>
      <c r="C70" s="169"/>
    </row>
    <row r="71" spans="1:4" ht="12.75">
      <c r="A71" s="31" t="s">
        <v>378</v>
      </c>
      <c r="B71" s="12"/>
      <c r="C71" s="90">
        <f>IRR(C67:X67,0.0001)</f>
        <v>0.26083414487483303</v>
      </c>
      <c r="D71" s="164" t="s">
        <v>375</v>
      </c>
    </row>
    <row r="72" spans="1:4" ht="12.75">
      <c r="A72" s="32" t="s">
        <v>379</v>
      </c>
      <c r="B72" s="98">
        <v>0.05</v>
      </c>
      <c r="C72" s="91">
        <f>NPV(B72,D67,E67,F67,G67,H67,I67,J67,K67,L67,M67,N67,O67,P67,Q67,R67,S67,T67,U67,V67,W67,X67)</f>
        <v>45848.610328170595</v>
      </c>
      <c r="D72" s="164" t="s">
        <v>376</v>
      </c>
    </row>
    <row r="73" spans="1:4" ht="13.5" thickBot="1">
      <c r="A73" s="33" t="s">
        <v>380</v>
      </c>
      <c r="B73" s="11"/>
      <c r="C73" s="126">
        <f>HLOOKUP(1,E60:N61,2,FALSE)</f>
        <v>5</v>
      </c>
      <c r="D73" s="164" t="s">
        <v>377</v>
      </c>
    </row>
  </sheetData>
  <sheetProtection password="C7A7" sheet="1" objects="1" scenarios="1"/>
  <mergeCells count="9">
    <mergeCell ref="B1:K1"/>
    <mergeCell ref="A70:C70"/>
    <mergeCell ref="A49:C49"/>
    <mergeCell ref="A16:C16"/>
    <mergeCell ref="A5:C5"/>
    <mergeCell ref="A29:C29"/>
    <mergeCell ref="A40:C40"/>
    <mergeCell ref="A55:C55"/>
    <mergeCell ref="A2:K2"/>
  </mergeCells>
  <conditionalFormatting sqref="C35">
    <cfRule type="cellIs" priority="1" dxfId="0" operator="greaterThan" stopIfTrue="1">
      <formula>0.2</formula>
    </cfRule>
  </conditionalFormatting>
  <conditionalFormatting sqref="D60:W60">
    <cfRule type="cellIs" priority="2" dxfId="1" operator="equal" stopIfTrue="1">
      <formula>1</formula>
    </cfRule>
  </conditionalFormatting>
  <conditionalFormatting sqref="C41">
    <cfRule type="cellIs" priority="3" dxfId="0" operator="greaterThan" stopIfTrue="1">
      <formula>$C$37</formula>
    </cfRule>
  </conditionalFormatting>
  <printOptions/>
  <pageMargins left="0.44" right="0.51" top="0.48" bottom="0.4" header="0.19" footer="0.18"/>
  <pageSetup fitToWidth="3" fitToHeight="1" horizontalDpi="600" verticalDpi="600" orientation="landscape" paperSize="9" scale="54" r:id="rId4"/>
  <headerFooter alignWithMargins="0">
    <oddHeader>&amp;LSolar Farm Srl&amp;R&amp;8&amp;F-&amp;A</oddHeader>
    <oddFooter>&amp;LSF-AFC&amp;C&amp;"Arial,Grassetto"PROPERTY OF SOLAR FARM SRL&amp;R&amp;D-&amp;T</oddFooter>
  </headerFooter>
  <drawing r:id="rId3"/>
  <legacyDrawing r:id="rId2"/>
</worksheet>
</file>

<file path=xl/worksheets/sheet3.xml><?xml version="1.0" encoding="utf-8"?>
<worksheet xmlns="http://schemas.openxmlformats.org/spreadsheetml/2006/main" xmlns:r="http://schemas.openxmlformats.org/officeDocument/2006/relationships">
  <dimension ref="A1:R104"/>
  <sheetViews>
    <sheetView workbookViewId="0" topLeftCell="A1">
      <pane xSplit="14" ySplit="1" topLeftCell="O59" activePane="bottomRight" state="frozen"/>
      <selection pane="topLeft" activeCell="A1" sqref="A1"/>
      <selection pane="topRight" activeCell="O1" sqref="O1"/>
      <selection pane="bottomLeft" activeCell="A2" sqref="A2"/>
      <selection pane="bottomRight" activeCell="A78" sqref="A78"/>
    </sheetView>
  </sheetViews>
  <sheetFormatPr defaultColWidth="9.140625" defaultRowHeight="12.75"/>
  <cols>
    <col min="1" max="1" width="4.8515625" style="106" bestFit="1" customWidth="1"/>
    <col min="2" max="2" width="16.140625" style="106" bestFit="1" customWidth="1"/>
    <col min="3" max="3" width="4.00390625" style="106" bestFit="1" customWidth="1"/>
    <col min="4" max="4" width="3.57421875" style="106" bestFit="1" customWidth="1"/>
    <col min="5" max="5" width="4.140625" style="106" bestFit="1" customWidth="1"/>
    <col min="6" max="6" width="3.57421875" style="106" bestFit="1" customWidth="1"/>
    <col min="7" max="7" width="4.57421875" style="106" bestFit="1" customWidth="1"/>
    <col min="8" max="9" width="3.57421875" style="106" bestFit="1" customWidth="1"/>
    <col min="10" max="10" width="4.00390625" style="106" bestFit="1" customWidth="1"/>
    <col min="11" max="12" width="3.57421875" style="106" bestFit="1" customWidth="1"/>
    <col min="13" max="13" width="3.7109375" style="106" bestFit="1" customWidth="1"/>
    <col min="14" max="14" width="3.57421875" style="106" bestFit="1" customWidth="1"/>
    <col min="15" max="15" width="15.421875" style="106" customWidth="1"/>
    <col min="16" max="16" width="7.7109375" style="106" customWidth="1"/>
    <col min="17" max="17" width="23.00390625" style="120" customWidth="1"/>
    <col min="18" max="18" width="20.28125" style="128" customWidth="1"/>
    <col min="19" max="16384" width="9.140625" style="106" customWidth="1"/>
  </cols>
  <sheetData>
    <row r="1" spans="1:18" s="101" customFormat="1" ht="51">
      <c r="A1" s="101" t="s">
        <v>204</v>
      </c>
      <c r="B1" s="101" t="s">
        <v>205</v>
      </c>
      <c r="C1" s="101" t="s">
        <v>206</v>
      </c>
      <c r="D1" s="101" t="s">
        <v>207</v>
      </c>
      <c r="E1" s="101" t="s">
        <v>208</v>
      </c>
      <c r="F1" s="101" t="s">
        <v>209</v>
      </c>
      <c r="G1" s="101" t="s">
        <v>210</v>
      </c>
      <c r="H1" s="101" t="s">
        <v>211</v>
      </c>
      <c r="I1" s="101" t="s">
        <v>212</v>
      </c>
      <c r="J1" s="101" t="s">
        <v>213</v>
      </c>
      <c r="K1" s="101" t="s">
        <v>214</v>
      </c>
      <c r="L1" s="101" t="s">
        <v>215</v>
      </c>
      <c r="M1" s="101" t="s">
        <v>216</v>
      </c>
      <c r="N1" s="101" t="s">
        <v>217</v>
      </c>
      <c r="O1" s="159" t="s">
        <v>368</v>
      </c>
      <c r="P1" s="160" t="s">
        <v>369</v>
      </c>
      <c r="Q1" s="159" t="s">
        <v>370</v>
      </c>
      <c r="R1" s="159" t="s">
        <v>371</v>
      </c>
    </row>
    <row r="2" spans="1:18" ht="12.75">
      <c r="A2" s="102" t="s">
        <v>0</v>
      </c>
      <c r="B2" s="103" t="s">
        <v>1</v>
      </c>
      <c r="C2" s="104">
        <v>1.5</v>
      </c>
      <c r="D2" s="104">
        <v>2.3333333333333335</v>
      </c>
      <c r="E2" s="104">
        <v>3.8333333333333335</v>
      </c>
      <c r="F2" s="104">
        <v>4.888888888888889</v>
      </c>
      <c r="G2" s="104">
        <v>5.75</v>
      </c>
      <c r="H2" s="104">
        <v>6.416666666666667</v>
      </c>
      <c r="I2" s="104">
        <v>6.388888888888888</v>
      </c>
      <c r="J2" s="104">
        <v>5.416666666666667</v>
      </c>
      <c r="K2" s="104">
        <v>4.027777777777778</v>
      </c>
      <c r="L2" s="104">
        <v>2.694444444444444</v>
      </c>
      <c r="M2" s="104">
        <v>1.6666666666666665</v>
      </c>
      <c r="N2" s="104">
        <v>1.25</v>
      </c>
      <c r="O2" s="105">
        <v>1409.7222222222222</v>
      </c>
      <c r="P2" s="106">
        <v>44.91</v>
      </c>
      <c r="Q2" s="120">
        <v>1400</v>
      </c>
      <c r="R2" s="127">
        <v>0.993103448275862</v>
      </c>
    </row>
    <row r="3" spans="1:18" ht="12.75">
      <c r="A3" s="107" t="s">
        <v>2</v>
      </c>
      <c r="B3" s="108" t="s">
        <v>3</v>
      </c>
      <c r="C3" s="104">
        <v>1.5</v>
      </c>
      <c r="D3" s="104">
        <v>2.361111111111111</v>
      </c>
      <c r="E3" s="104">
        <v>3.8333333333333335</v>
      </c>
      <c r="F3" s="104">
        <v>4.861111111111111</v>
      </c>
      <c r="G3" s="104">
        <v>5.722222222222222</v>
      </c>
      <c r="H3" s="104">
        <v>6.388888888888888</v>
      </c>
      <c r="I3" s="104">
        <v>6.361111111111111</v>
      </c>
      <c r="J3" s="104">
        <v>5.361111111111112</v>
      </c>
      <c r="K3" s="104">
        <v>4</v>
      </c>
      <c r="L3" s="104">
        <v>2.694444444444444</v>
      </c>
      <c r="M3" s="104">
        <v>1.7222222222222223</v>
      </c>
      <c r="N3" s="104">
        <v>1.2777777777777777</v>
      </c>
      <c r="O3" s="105">
        <v>1408.3333333333333</v>
      </c>
      <c r="P3" s="106">
        <v>44.9</v>
      </c>
      <c r="Q3" s="120">
        <v>1401</v>
      </c>
      <c r="R3" s="127">
        <v>0.9947928994082841</v>
      </c>
    </row>
    <row r="4" spans="1:18" ht="12.75">
      <c r="A4" s="107" t="s">
        <v>4</v>
      </c>
      <c r="B4" s="108" t="s">
        <v>5</v>
      </c>
      <c r="C4" s="104">
        <v>1.2777777777777777</v>
      </c>
      <c r="D4" s="104">
        <v>2.111111111111111</v>
      </c>
      <c r="E4" s="104">
        <v>3.5833333333333335</v>
      </c>
      <c r="F4" s="104">
        <v>4.638888888888888</v>
      </c>
      <c r="G4" s="104">
        <v>5.444444444444445</v>
      </c>
      <c r="H4" s="104">
        <v>6.138888888888889</v>
      </c>
      <c r="I4" s="104">
        <v>6.138888888888889</v>
      </c>
      <c r="J4" s="104">
        <v>5.194444444444444</v>
      </c>
      <c r="K4" s="104">
        <v>3.8333333333333335</v>
      </c>
      <c r="L4" s="104">
        <v>2.6666666666666665</v>
      </c>
      <c r="M4" s="104">
        <v>1.611111111111111</v>
      </c>
      <c r="N4" s="104">
        <v>1.1666666666666667</v>
      </c>
      <c r="O4" s="105">
        <v>1341.6666666666667</v>
      </c>
      <c r="P4" s="106">
        <v>45.57</v>
      </c>
      <c r="Q4" s="120">
        <v>1325</v>
      </c>
      <c r="R4" s="127">
        <v>0.9875776397515528</v>
      </c>
    </row>
    <row r="5" spans="1:18" ht="12.75">
      <c r="A5" s="107" t="s">
        <v>6</v>
      </c>
      <c r="B5" s="108" t="s">
        <v>7</v>
      </c>
      <c r="C5" s="104">
        <v>1.472222222222222</v>
      </c>
      <c r="D5" s="104">
        <v>2.3333333333333335</v>
      </c>
      <c r="E5" s="104">
        <v>3.7777777777777777</v>
      </c>
      <c r="F5" s="104">
        <v>4.777777777777778</v>
      </c>
      <c r="G5" s="104">
        <v>5.611111111111111</v>
      </c>
      <c r="H5" s="104">
        <v>6.222222222222221</v>
      </c>
      <c r="I5" s="104">
        <v>6.166666666666666</v>
      </c>
      <c r="J5" s="104">
        <v>5.222222222222222</v>
      </c>
      <c r="K5" s="104">
        <v>4</v>
      </c>
      <c r="L5" s="104">
        <v>2.8055555555555554</v>
      </c>
      <c r="M5" s="104">
        <v>1.8055555555555556</v>
      </c>
      <c r="N5" s="104">
        <v>1.3055555555555556</v>
      </c>
      <c r="O5" s="105">
        <v>1396.111111111111</v>
      </c>
      <c r="P5" s="106">
        <v>44.39</v>
      </c>
      <c r="Q5" s="120">
        <v>1378</v>
      </c>
      <c r="R5" s="127">
        <v>0.9870274572224433</v>
      </c>
    </row>
    <row r="6" spans="1:18" ht="12.75">
      <c r="A6" s="107" t="s">
        <v>8</v>
      </c>
      <c r="B6" s="108" t="s">
        <v>9</v>
      </c>
      <c r="C6" s="104">
        <v>1.4444444444444444</v>
      </c>
      <c r="D6" s="104">
        <v>2.2777777777777777</v>
      </c>
      <c r="E6" s="104">
        <v>3.7777777777777777</v>
      </c>
      <c r="F6" s="104">
        <v>4.777777777777778</v>
      </c>
      <c r="G6" s="104">
        <v>5.638888888888889</v>
      </c>
      <c r="H6" s="104">
        <v>6.277777777777778</v>
      </c>
      <c r="I6" s="104">
        <v>6.277777777777778</v>
      </c>
      <c r="J6" s="104">
        <v>5.361111111111112</v>
      </c>
      <c r="K6" s="104">
        <v>3.944444444444444</v>
      </c>
      <c r="L6" s="104">
        <v>2.6666666666666665</v>
      </c>
      <c r="M6" s="104">
        <v>1.6388888888888888</v>
      </c>
      <c r="N6" s="104">
        <v>1.2222222222222223</v>
      </c>
      <c r="O6" s="105">
        <v>1386.388888888889</v>
      </c>
      <c r="P6" s="106">
        <v>45.45</v>
      </c>
      <c r="Q6" s="120">
        <v>1381</v>
      </c>
      <c r="R6" s="127">
        <v>0.9961130034061311</v>
      </c>
    </row>
    <row r="7" spans="1:18" ht="12.75">
      <c r="A7" s="107" t="s">
        <v>10</v>
      </c>
      <c r="B7" s="108" t="s">
        <v>11</v>
      </c>
      <c r="C7" s="104">
        <v>1.3888888888888888</v>
      </c>
      <c r="D7" s="104">
        <v>2.25</v>
      </c>
      <c r="E7" s="104">
        <v>3.6944444444444446</v>
      </c>
      <c r="F7" s="104">
        <v>4.75</v>
      </c>
      <c r="G7" s="104">
        <v>5.555555555555555</v>
      </c>
      <c r="H7" s="104">
        <v>6.222222222222221</v>
      </c>
      <c r="I7" s="104">
        <v>6.166666666666666</v>
      </c>
      <c r="J7" s="104">
        <v>5.222222222222222</v>
      </c>
      <c r="K7" s="104">
        <v>3.9166666666666665</v>
      </c>
      <c r="L7" s="104">
        <v>2.7222222222222223</v>
      </c>
      <c r="M7" s="104">
        <v>1.6944444444444442</v>
      </c>
      <c r="N7" s="104">
        <v>1.25</v>
      </c>
      <c r="O7" s="105">
        <v>1371.6666666666667</v>
      </c>
      <c r="P7" s="106">
        <v>45.07</v>
      </c>
      <c r="Q7" s="120">
        <v>1360</v>
      </c>
      <c r="R7" s="127">
        <v>0.9914945321992709</v>
      </c>
    </row>
    <row r="8" spans="1:18" ht="12.75">
      <c r="A8" s="107" t="s">
        <v>12</v>
      </c>
      <c r="B8" s="108" t="s">
        <v>13</v>
      </c>
      <c r="C8" s="104">
        <v>1.25</v>
      </c>
      <c r="D8" s="104">
        <v>2.055555555555556</v>
      </c>
      <c r="E8" s="104">
        <v>3.5</v>
      </c>
      <c r="F8" s="104">
        <v>4.527777777777778</v>
      </c>
      <c r="G8" s="104">
        <v>5.388888888888888</v>
      </c>
      <c r="H8" s="104">
        <v>6.083333333333333</v>
      </c>
      <c r="I8" s="104">
        <v>6.055555555555555</v>
      </c>
      <c r="J8" s="104">
        <v>5.138888888888888</v>
      </c>
      <c r="K8" s="104">
        <v>3.7777777777777777</v>
      </c>
      <c r="L8" s="104">
        <v>2.611111111111111</v>
      </c>
      <c r="M8" s="104">
        <v>1.5555555555555554</v>
      </c>
      <c r="N8" s="104">
        <v>1.1388888888888888</v>
      </c>
      <c r="O8" s="105">
        <v>1318.888888888889</v>
      </c>
      <c r="P8" s="106">
        <v>45.93</v>
      </c>
      <c r="Q8" s="120">
        <v>1305</v>
      </c>
      <c r="R8" s="127">
        <v>0.9894692502106149</v>
      </c>
    </row>
    <row r="9" spans="1:18" ht="12.75">
      <c r="A9" s="107" t="s">
        <v>14</v>
      </c>
      <c r="B9" s="108" t="s">
        <v>15</v>
      </c>
      <c r="C9" s="104">
        <v>1.4444444444444444</v>
      </c>
      <c r="D9" s="104">
        <v>2.305555555555556</v>
      </c>
      <c r="E9" s="104">
        <v>3.7777777777777777</v>
      </c>
      <c r="F9" s="104">
        <v>4.805555555555555</v>
      </c>
      <c r="G9" s="104">
        <v>5.638888888888889</v>
      </c>
      <c r="H9" s="104">
        <v>6.305555555555555</v>
      </c>
      <c r="I9" s="104">
        <v>6.305555555555555</v>
      </c>
      <c r="J9" s="104">
        <v>5.361111111111112</v>
      </c>
      <c r="K9" s="104">
        <v>3.9722222222222223</v>
      </c>
      <c r="L9" s="104">
        <v>2.694444444444444</v>
      </c>
      <c r="M9" s="104">
        <v>1.6666666666666665</v>
      </c>
      <c r="N9" s="104">
        <v>1.25</v>
      </c>
      <c r="O9" s="105">
        <v>1390.2777777777778</v>
      </c>
      <c r="P9" s="106">
        <v>45.33</v>
      </c>
      <c r="Q9" s="120">
        <v>1388</v>
      </c>
      <c r="R9" s="127">
        <v>0.9983616383616383</v>
      </c>
    </row>
    <row r="10" spans="1:18" ht="12.75">
      <c r="A10" s="107" t="s">
        <v>16</v>
      </c>
      <c r="B10" s="108" t="s">
        <v>17</v>
      </c>
      <c r="C10" s="104">
        <v>1</v>
      </c>
      <c r="D10" s="104">
        <v>1.7222222222222223</v>
      </c>
      <c r="E10" s="104">
        <v>3.2777777777777777</v>
      </c>
      <c r="F10" s="104">
        <v>4.444444444444445</v>
      </c>
      <c r="G10" s="104">
        <v>5.388888888888888</v>
      </c>
      <c r="H10" s="104">
        <v>6.055555555555555</v>
      </c>
      <c r="I10" s="104">
        <v>5.972222222222222</v>
      </c>
      <c r="J10" s="104">
        <v>5.055555555555555</v>
      </c>
      <c r="K10" s="104">
        <v>3.7777777777777777</v>
      </c>
      <c r="L10" s="104">
        <v>2.611111111111111</v>
      </c>
      <c r="M10" s="104">
        <v>1.5</v>
      </c>
      <c r="N10" s="104">
        <v>1</v>
      </c>
      <c r="O10" s="105">
        <v>1282.5</v>
      </c>
      <c r="P10" s="106">
        <v>45.74</v>
      </c>
      <c r="Q10" s="120">
        <v>1241</v>
      </c>
      <c r="R10" s="127">
        <v>0.9676413255360624</v>
      </c>
    </row>
    <row r="11" spans="1:18" ht="12.75">
      <c r="A11" s="107" t="s">
        <v>18</v>
      </c>
      <c r="B11" s="108" t="s">
        <v>19</v>
      </c>
      <c r="C11" s="104">
        <v>1.3888888888888888</v>
      </c>
      <c r="D11" s="104">
        <v>2.1666666666666665</v>
      </c>
      <c r="E11" s="104">
        <v>3.6666666666666665</v>
      </c>
      <c r="F11" s="104">
        <v>4.694444444444444</v>
      </c>
      <c r="G11" s="104">
        <v>5.527777777777778</v>
      </c>
      <c r="H11" s="104">
        <v>6.138888888888889</v>
      </c>
      <c r="I11" s="104">
        <v>6.194444444444445</v>
      </c>
      <c r="J11" s="104">
        <v>5.222222222222222</v>
      </c>
      <c r="K11" s="104">
        <v>3.9166666666666665</v>
      </c>
      <c r="L11" s="104">
        <v>2.6666666666666665</v>
      </c>
      <c r="M11" s="104">
        <v>1.5833333333333333</v>
      </c>
      <c r="N11" s="104">
        <v>1.1666666666666667</v>
      </c>
      <c r="O11" s="105">
        <v>1355.5555555555554</v>
      </c>
      <c r="P11" s="106">
        <v>45.7</v>
      </c>
      <c r="Q11" s="120">
        <v>1349</v>
      </c>
      <c r="R11" s="127">
        <v>0.9951639344262296</v>
      </c>
    </row>
    <row r="12" spans="1:18" ht="12.75">
      <c r="A12" s="107" t="s">
        <v>20</v>
      </c>
      <c r="B12" s="108" t="s">
        <v>21</v>
      </c>
      <c r="C12" s="104">
        <v>1.4444444444444444</v>
      </c>
      <c r="D12" s="104">
        <v>2.1944444444444446</v>
      </c>
      <c r="E12" s="104">
        <v>3.6944444444444446</v>
      </c>
      <c r="F12" s="104">
        <v>4.722222222222222</v>
      </c>
      <c r="G12" s="104">
        <v>5.611111111111111</v>
      </c>
      <c r="H12" s="104">
        <v>6.166666666666666</v>
      </c>
      <c r="I12" s="104">
        <v>6.25</v>
      </c>
      <c r="J12" s="104">
        <v>5.277777777777778</v>
      </c>
      <c r="K12" s="104">
        <v>4</v>
      </c>
      <c r="L12" s="104">
        <v>2.694444444444444</v>
      </c>
      <c r="M12" s="104">
        <v>1.611111111111111</v>
      </c>
      <c r="N12" s="104">
        <v>1.1666666666666667</v>
      </c>
      <c r="O12" s="105">
        <v>1373.611111111111</v>
      </c>
      <c r="P12" s="106">
        <v>45.54</v>
      </c>
      <c r="Q12" s="120">
        <v>1365</v>
      </c>
      <c r="R12" s="127">
        <v>0.9937310414560162</v>
      </c>
    </row>
    <row r="13" spans="1:18" ht="12.75">
      <c r="A13" s="107" t="s">
        <v>22</v>
      </c>
      <c r="B13" s="108" t="s">
        <v>23</v>
      </c>
      <c r="C13" s="104">
        <v>1.3611111111111112</v>
      </c>
      <c r="D13" s="104">
        <v>2.1666666666666665</v>
      </c>
      <c r="E13" s="104">
        <v>3.638888888888889</v>
      </c>
      <c r="F13" s="104">
        <v>4.666666666666667</v>
      </c>
      <c r="G13" s="104">
        <v>5.5</v>
      </c>
      <c r="H13" s="104">
        <v>6.138888888888889</v>
      </c>
      <c r="I13" s="104">
        <v>6.166666666666666</v>
      </c>
      <c r="J13" s="104">
        <v>5.222222222222222</v>
      </c>
      <c r="K13" s="104">
        <v>3.861111111111111</v>
      </c>
      <c r="L13" s="104">
        <v>2.638888888888889</v>
      </c>
      <c r="M13" s="104">
        <v>1.5833333333333333</v>
      </c>
      <c r="N13" s="104">
        <v>1.1666666666666667</v>
      </c>
      <c r="O13" s="105">
        <v>1351.111111111111</v>
      </c>
      <c r="P13" s="106">
        <v>45.81</v>
      </c>
      <c r="Q13" s="120">
        <v>1343</v>
      </c>
      <c r="R13" s="127">
        <v>0.9939967105263158</v>
      </c>
    </row>
    <row r="14" spans="1:18" ht="12.75">
      <c r="A14" s="107" t="s">
        <v>24</v>
      </c>
      <c r="B14" s="108" t="s">
        <v>25</v>
      </c>
      <c r="C14" s="104">
        <v>1.5</v>
      </c>
      <c r="D14" s="104">
        <v>2.25</v>
      </c>
      <c r="E14" s="104">
        <v>3.8055555555555554</v>
      </c>
      <c r="F14" s="104">
        <v>4.833333333333333</v>
      </c>
      <c r="G14" s="104">
        <v>5.777777777777778</v>
      </c>
      <c r="H14" s="104">
        <v>6.333333333333333</v>
      </c>
      <c r="I14" s="104">
        <v>6.416666666666667</v>
      </c>
      <c r="J14" s="104">
        <v>5.416666666666667</v>
      </c>
      <c r="K14" s="104">
        <v>4.083333333333333</v>
      </c>
      <c r="L14" s="104">
        <v>2.75</v>
      </c>
      <c r="M14" s="104">
        <v>1.6388888888888888</v>
      </c>
      <c r="N14" s="104">
        <v>1.1944444444444444</v>
      </c>
      <c r="O14" s="105">
        <v>1407.2222222222222</v>
      </c>
      <c r="P14" s="106">
        <v>45.13</v>
      </c>
      <c r="Q14" s="120">
        <v>1397</v>
      </c>
      <c r="R14" s="127">
        <v>0.9927358863008291</v>
      </c>
    </row>
    <row r="15" spans="1:18" ht="12.75">
      <c r="A15" s="107" t="s">
        <v>26</v>
      </c>
      <c r="B15" s="108" t="s">
        <v>27</v>
      </c>
      <c r="C15" s="104">
        <v>1.3333333333333333</v>
      </c>
      <c r="D15" s="104">
        <v>2.111111111111111</v>
      </c>
      <c r="E15" s="104">
        <v>3.5833333333333335</v>
      </c>
      <c r="F15" s="104">
        <v>4.611111111111112</v>
      </c>
      <c r="G15" s="104">
        <v>5.472222222222222</v>
      </c>
      <c r="H15" s="104">
        <v>6.083333333333333</v>
      </c>
      <c r="I15" s="104">
        <v>6.111111111111111</v>
      </c>
      <c r="J15" s="104">
        <v>5.194444444444444</v>
      </c>
      <c r="K15" s="104">
        <v>3.861111111111111</v>
      </c>
      <c r="L15" s="104">
        <v>2.638888888888889</v>
      </c>
      <c r="M15" s="104">
        <v>1.5833333333333333</v>
      </c>
      <c r="N15" s="104">
        <v>1.1388888888888888</v>
      </c>
      <c r="O15" s="105">
        <v>1338.611111111111</v>
      </c>
      <c r="P15" s="106">
        <v>45.85</v>
      </c>
      <c r="Q15" s="120">
        <v>1329</v>
      </c>
      <c r="R15" s="127">
        <v>0.9928200871550115</v>
      </c>
    </row>
    <row r="16" spans="1:18" ht="12.75">
      <c r="A16" s="107" t="s">
        <v>28</v>
      </c>
      <c r="B16" s="108" t="s">
        <v>29</v>
      </c>
      <c r="C16" s="104">
        <v>1.472222222222222</v>
      </c>
      <c r="D16" s="104">
        <v>2.25</v>
      </c>
      <c r="E16" s="104">
        <v>3.7777777777777777</v>
      </c>
      <c r="F16" s="104">
        <v>4.833333333333333</v>
      </c>
      <c r="G16" s="104">
        <v>5.722222222222222</v>
      </c>
      <c r="H16" s="104">
        <v>6.305555555555555</v>
      </c>
      <c r="I16" s="104">
        <v>6.361111111111111</v>
      </c>
      <c r="J16" s="104">
        <v>5.388888888888888</v>
      </c>
      <c r="K16" s="104">
        <v>4.027777777777778</v>
      </c>
      <c r="L16" s="104">
        <v>2.694444444444444</v>
      </c>
      <c r="M16" s="104">
        <v>1.6388888888888888</v>
      </c>
      <c r="N16" s="104">
        <v>1.1944444444444444</v>
      </c>
      <c r="O16" s="105">
        <v>1396.9444444444443</v>
      </c>
      <c r="P16" s="106">
        <v>45.32</v>
      </c>
      <c r="Q16" s="120">
        <v>1389</v>
      </c>
      <c r="R16" s="127">
        <v>0.994312984688805</v>
      </c>
    </row>
    <row r="17" spans="1:18" ht="12.75">
      <c r="A17" s="107" t="s">
        <v>30</v>
      </c>
      <c r="B17" s="108" t="s">
        <v>31</v>
      </c>
      <c r="C17" s="104">
        <v>1.4444444444444444</v>
      </c>
      <c r="D17" s="104">
        <v>2.25</v>
      </c>
      <c r="E17" s="104">
        <v>3.7777777777777777</v>
      </c>
      <c r="F17" s="104">
        <v>4.805555555555555</v>
      </c>
      <c r="G17" s="104">
        <v>5.666666666666666</v>
      </c>
      <c r="H17" s="104">
        <v>6.277777777777778</v>
      </c>
      <c r="I17" s="104">
        <v>6.305555555555555</v>
      </c>
      <c r="J17" s="104">
        <v>5.361111111111112</v>
      </c>
      <c r="K17" s="104">
        <v>3.9722222222222223</v>
      </c>
      <c r="L17" s="104">
        <v>2.6666666666666665</v>
      </c>
      <c r="M17" s="104">
        <v>1.6388888888888888</v>
      </c>
      <c r="N17" s="104">
        <v>1.1944444444444444</v>
      </c>
      <c r="O17" s="105">
        <v>1388.611111111111</v>
      </c>
      <c r="P17" s="106">
        <v>45.47</v>
      </c>
      <c r="Q17" s="120">
        <v>1381</v>
      </c>
      <c r="R17" s="127">
        <v>0.9945189037807561</v>
      </c>
    </row>
    <row r="18" spans="1:18" ht="12.75">
      <c r="A18" s="107" t="s">
        <v>32</v>
      </c>
      <c r="B18" s="108" t="s">
        <v>33</v>
      </c>
      <c r="C18" s="104">
        <v>1.5</v>
      </c>
      <c r="D18" s="104">
        <v>2.2777777777777777</v>
      </c>
      <c r="E18" s="104">
        <v>3.7777777777777777</v>
      </c>
      <c r="F18" s="104">
        <v>4.805555555555555</v>
      </c>
      <c r="G18" s="104">
        <v>5.777777777777778</v>
      </c>
      <c r="H18" s="104">
        <v>6.333333333333333</v>
      </c>
      <c r="I18" s="104">
        <v>6.416666666666667</v>
      </c>
      <c r="J18" s="104">
        <v>5.444444444444445</v>
      </c>
      <c r="K18" s="104">
        <v>4.138888888888889</v>
      </c>
      <c r="L18" s="104">
        <v>2.7777777777777777</v>
      </c>
      <c r="M18" s="104">
        <v>1.6388888888888888</v>
      </c>
      <c r="N18" s="104">
        <v>1.1944444444444444</v>
      </c>
      <c r="O18" s="105">
        <v>1409.7222222222222</v>
      </c>
      <c r="P18" s="106">
        <v>45.16</v>
      </c>
      <c r="Q18" s="120">
        <v>1401</v>
      </c>
      <c r="R18" s="127">
        <v>0.9938128078817734</v>
      </c>
    </row>
    <row r="19" spans="1:18" ht="12.75">
      <c r="A19" s="107" t="s">
        <v>34</v>
      </c>
      <c r="B19" s="108" t="s">
        <v>35</v>
      </c>
      <c r="C19" s="104">
        <v>1.5</v>
      </c>
      <c r="D19" s="104">
        <v>2.2777777777777777</v>
      </c>
      <c r="E19" s="104">
        <v>3.8055555555555554</v>
      </c>
      <c r="F19" s="104">
        <v>4.861111111111111</v>
      </c>
      <c r="G19" s="104">
        <v>5.75</v>
      </c>
      <c r="H19" s="104">
        <v>6.361111111111111</v>
      </c>
      <c r="I19" s="104">
        <v>6.388888888888888</v>
      </c>
      <c r="J19" s="104">
        <v>5.416666666666667</v>
      </c>
      <c r="K19" s="104">
        <v>4.027777777777778</v>
      </c>
      <c r="L19" s="104">
        <v>2.694444444444444</v>
      </c>
      <c r="M19" s="104">
        <v>1.6388888888888888</v>
      </c>
      <c r="N19" s="104">
        <v>1.2222222222222223</v>
      </c>
      <c r="O19" s="105">
        <v>1404.1666666666667</v>
      </c>
      <c r="P19" s="106">
        <v>45.19</v>
      </c>
      <c r="Q19" s="121">
        <v>1396</v>
      </c>
      <c r="R19" s="127">
        <v>1.1279783928464049</v>
      </c>
    </row>
    <row r="20" spans="1:18" ht="12.75">
      <c r="A20" s="107" t="s">
        <v>36</v>
      </c>
      <c r="B20" s="108" t="s">
        <v>37</v>
      </c>
      <c r="C20" s="104">
        <v>1.1111111111111112</v>
      </c>
      <c r="D20" s="104">
        <v>1.8611111111111112</v>
      </c>
      <c r="E20" s="104">
        <v>3.3055555555555554</v>
      </c>
      <c r="F20" s="104">
        <v>4.416666666666667</v>
      </c>
      <c r="G20" s="104">
        <v>5.305555555555556</v>
      </c>
      <c r="H20" s="104">
        <v>5.916666666666667</v>
      </c>
      <c r="I20" s="104">
        <v>5.888888888888888</v>
      </c>
      <c r="J20" s="104">
        <v>4.972222222222221</v>
      </c>
      <c r="K20" s="104">
        <v>3.75</v>
      </c>
      <c r="L20" s="104">
        <v>2.5555555555555554</v>
      </c>
      <c r="M20" s="104">
        <v>1.4444444444444444</v>
      </c>
      <c r="N20" s="104">
        <v>1.027777777777778</v>
      </c>
      <c r="O20" s="105">
        <v>1274.7222222222222</v>
      </c>
      <c r="P20" s="106">
        <v>46.17</v>
      </c>
      <c r="Q20" s="121">
        <v>1247</v>
      </c>
      <c r="R20" s="127">
        <v>1.2425214155237692</v>
      </c>
    </row>
    <row r="21" spans="1:18" ht="12.75">
      <c r="A21" s="107" t="s">
        <v>38</v>
      </c>
      <c r="B21" s="108" t="s">
        <v>39</v>
      </c>
      <c r="C21" s="104">
        <v>1.3611111111111112</v>
      </c>
      <c r="D21" s="104">
        <v>2.1666666666666665</v>
      </c>
      <c r="E21" s="104">
        <v>3.638888888888889</v>
      </c>
      <c r="F21" s="104">
        <v>4.638888888888888</v>
      </c>
      <c r="G21" s="104">
        <v>5.472222222222222</v>
      </c>
      <c r="H21" s="104">
        <v>6.138888888888889</v>
      </c>
      <c r="I21" s="104">
        <v>6.138888888888889</v>
      </c>
      <c r="J21" s="104">
        <v>5.222222222222222</v>
      </c>
      <c r="K21" s="104">
        <v>3.861111111111111</v>
      </c>
      <c r="L21" s="104">
        <v>2.638888888888889</v>
      </c>
      <c r="M21" s="104">
        <v>1.5833333333333333</v>
      </c>
      <c r="N21" s="104">
        <v>1.1666666666666667</v>
      </c>
      <c r="O21" s="105">
        <v>1346.9444444444443</v>
      </c>
      <c r="P21" s="106">
        <v>45.82</v>
      </c>
      <c r="Q21" s="121">
        <v>1341</v>
      </c>
      <c r="R21" s="127">
        <v>1.1758982833241034</v>
      </c>
    </row>
    <row r="22" spans="1:18" ht="12.75">
      <c r="A22" s="107" t="s">
        <v>40</v>
      </c>
      <c r="B22" s="108" t="s">
        <v>41</v>
      </c>
      <c r="C22" s="104">
        <v>1.2222222222222223</v>
      </c>
      <c r="D22" s="104">
        <v>1.972222222222222</v>
      </c>
      <c r="E22" s="104">
        <v>3.3611111111111107</v>
      </c>
      <c r="F22" s="104">
        <v>4.416666666666667</v>
      </c>
      <c r="G22" s="104">
        <v>5.361111111111112</v>
      </c>
      <c r="H22" s="104">
        <v>5.805555555555555</v>
      </c>
      <c r="I22" s="104">
        <v>5.833333333333333</v>
      </c>
      <c r="J22" s="104">
        <v>4.888888888888889</v>
      </c>
      <c r="K22" s="104">
        <v>3.7222222222222223</v>
      </c>
      <c r="L22" s="104">
        <v>2.5833333333333335</v>
      </c>
      <c r="M22" s="104">
        <v>1.5</v>
      </c>
      <c r="N22" s="104">
        <v>1.0833333333333333</v>
      </c>
      <c r="O22" s="105">
        <v>1279.7222222222222</v>
      </c>
      <c r="P22" s="106">
        <v>46.5</v>
      </c>
      <c r="Q22" s="121">
        <v>1270</v>
      </c>
      <c r="R22" s="127">
        <v>1.2376667627172948</v>
      </c>
    </row>
    <row r="23" spans="1:18" ht="12.75">
      <c r="A23" s="107" t="s">
        <v>42</v>
      </c>
      <c r="B23" s="108" t="s">
        <v>43</v>
      </c>
      <c r="C23" s="104">
        <v>1.3611111111111112</v>
      </c>
      <c r="D23" s="104">
        <v>2.138888888888889</v>
      </c>
      <c r="E23" s="104">
        <v>3.555555555555556</v>
      </c>
      <c r="F23" s="104">
        <v>4.555555555555555</v>
      </c>
      <c r="G23" s="104">
        <v>5.444444444444445</v>
      </c>
      <c r="H23" s="104">
        <v>5.944444444444444</v>
      </c>
      <c r="I23" s="104">
        <v>6</v>
      </c>
      <c r="J23" s="104">
        <v>5.055555555555555</v>
      </c>
      <c r="K23" s="104">
        <v>3.8333333333333335</v>
      </c>
      <c r="L23" s="104">
        <v>2.638888888888889</v>
      </c>
      <c r="M23" s="104">
        <v>1.5833333333333333</v>
      </c>
      <c r="N23" s="104">
        <v>1.1666666666666667</v>
      </c>
      <c r="O23" s="105">
        <v>1325.2777777777778</v>
      </c>
      <c r="P23" s="106">
        <v>46.07</v>
      </c>
      <c r="Q23" s="121">
        <v>1324</v>
      </c>
      <c r="R23" s="127">
        <v>1.1951227784193201</v>
      </c>
    </row>
    <row r="24" spans="1:18" ht="12.75">
      <c r="A24" s="107" t="s">
        <v>44</v>
      </c>
      <c r="B24" s="108" t="s">
        <v>45</v>
      </c>
      <c r="C24" s="104">
        <v>1.3611111111111112</v>
      </c>
      <c r="D24" s="104">
        <v>2.1666666666666665</v>
      </c>
      <c r="E24" s="104">
        <v>3.4722222222222223</v>
      </c>
      <c r="F24" s="104">
        <v>4.527777777777778</v>
      </c>
      <c r="G24" s="104">
        <v>5.416666666666667</v>
      </c>
      <c r="H24" s="104">
        <v>5.888888888888888</v>
      </c>
      <c r="I24" s="104">
        <v>5.972222222222222</v>
      </c>
      <c r="J24" s="104">
        <v>5.027777777777778</v>
      </c>
      <c r="K24" s="104">
        <v>3.8055555555555554</v>
      </c>
      <c r="L24" s="104">
        <v>2.611111111111111</v>
      </c>
      <c r="M24" s="104">
        <v>1.5833333333333333</v>
      </c>
      <c r="N24" s="104">
        <v>1.1388888888888888</v>
      </c>
      <c r="O24" s="105">
        <v>1315</v>
      </c>
      <c r="P24" s="106">
        <v>46.14</v>
      </c>
      <c r="Q24" s="121">
        <v>1314</v>
      </c>
      <c r="R24" s="127">
        <v>1.2044636197377643</v>
      </c>
    </row>
    <row r="25" spans="1:18" ht="12.75">
      <c r="A25" s="107" t="s">
        <v>46</v>
      </c>
      <c r="B25" s="108" t="s">
        <v>47</v>
      </c>
      <c r="C25" s="104">
        <v>1.472222222222222</v>
      </c>
      <c r="D25" s="104">
        <v>2.2777777777777777</v>
      </c>
      <c r="E25" s="104">
        <v>3.6944444444444446</v>
      </c>
      <c r="F25" s="104">
        <v>4.75</v>
      </c>
      <c r="G25" s="104">
        <v>5.722222222222222</v>
      </c>
      <c r="H25" s="104">
        <v>6.277777777777778</v>
      </c>
      <c r="I25" s="104">
        <v>6.333333333333333</v>
      </c>
      <c r="J25" s="104">
        <v>5.388888888888888</v>
      </c>
      <c r="K25" s="104">
        <v>4.083333333333333</v>
      </c>
      <c r="L25" s="104">
        <v>2.75</v>
      </c>
      <c r="M25" s="104">
        <v>1.6388888888888888</v>
      </c>
      <c r="N25" s="104">
        <v>1.1666666666666667</v>
      </c>
      <c r="O25" s="105">
        <v>1393.611111111111</v>
      </c>
      <c r="P25" s="106">
        <v>45.41</v>
      </c>
      <c r="Q25" s="121">
        <v>1387</v>
      </c>
      <c r="R25" s="127">
        <v>1.136521980434239</v>
      </c>
    </row>
    <row r="26" spans="1:18" ht="12.75">
      <c r="A26" s="107" t="s">
        <v>48</v>
      </c>
      <c r="B26" s="108" t="s">
        <v>49</v>
      </c>
      <c r="C26" s="104">
        <v>1.472222222222222</v>
      </c>
      <c r="D26" s="104">
        <v>2.2777777777777777</v>
      </c>
      <c r="E26" s="104">
        <v>3.75</v>
      </c>
      <c r="F26" s="104">
        <v>4.805555555555555</v>
      </c>
      <c r="G26" s="104">
        <v>5.833333333333333</v>
      </c>
      <c r="H26" s="104">
        <v>6.361111111111111</v>
      </c>
      <c r="I26" s="104">
        <v>6.444444444444444</v>
      </c>
      <c r="J26" s="104">
        <v>5.472222222222222</v>
      </c>
      <c r="K26" s="104">
        <v>4.166666666666667</v>
      </c>
      <c r="L26" s="104">
        <v>2.7777777777777777</v>
      </c>
      <c r="M26" s="104">
        <v>1.6388888888888888</v>
      </c>
      <c r="N26" s="104">
        <v>1.1666666666666667</v>
      </c>
      <c r="O26" s="105">
        <v>1413.3333333333333</v>
      </c>
      <c r="P26" s="106">
        <v>45.07</v>
      </c>
      <c r="Q26" s="121">
        <v>1399</v>
      </c>
      <c r="R26" s="127">
        <v>1.1206624952512927</v>
      </c>
    </row>
    <row r="27" spans="1:18" ht="12.75">
      <c r="A27" s="107" t="s">
        <v>50</v>
      </c>
      <c r="B27" s="108" t="s">
        <v>51</v>
      </c>
      <c r="C27" s="104">
        <v>1.4444444444444444</v>
      </c>
      <c r="D27" s="104">
        <v>2.25</v>
      </c>
      <c r="E27" s="104">
        <v>3.611111111111111</v>
      </c>
      <c r="F27" s="104">
        <v>4.666666666666667</v>
      </c>
      <c r="G27" s="104">
        <v>5.638888888888889</v>
      </c>
      <c r="H27" s="104">
        <v>6.166666666666666</v>
      </c>
      <c r="I27" s="104">
        <v>6.25</v>
      </c>
      <c r="J27" s="104">
        <v>5.305555555555556</v>
      </c>
      <c r="K27" s="104">
        <v>3.9722222222222223</v>
      </c>
      <c r="L27" s="104">
        <v>2.694444444444444</v>
      </c>
      <c r="M27" s="104">
        <v>1.611111111111111</v>
      </c>
      <c r="N27" s="104">
        <v>1.1666666666666667</v>
      </c>
      <c r="O27" s="105">
        <v>1370.5555555555554</v>
      </c>
      <c r="P27" s="106">
        <v>45.67</v>
      </c>
      <c r="Q27" s="121">
        <v>1366</v>
      </c>
      <c r="R27" s="127">
        <v>1.1556406112360311</v>
      </c>
    </row>
    <row r="28" spans="1:18" ht="12.75">
      <c r="A28" s="107" t="s">
        <v>52</v>
      </c>
      <c r="B28" s="108" t="s">
        <v>53</v>
      </c>
      <c r="C28" s="104">
        <v>1.4166666666666665</v>
      </c>
      <c r="D28" s="104">
        <v>2.25</v>
      </c>
      <c r="E28" s="104">
        <v>3.6666666666666665</v>
      </c>
      <c r="F28" s="104">
        <v>4.722222222222222</v>
      </c>
      <c r="G28" s="104">
        <v>5.75</v>
      </c>
      <c r="H28" s="104">
        <v>6.305555555555555</v>
      </c>
      <c r="I28" s="104">
        <v>6.361111111111111</v>
      </c>
      <c r="J28" s="104">
        <v>5.388888888888888</v>
      </c>
      <c r="K28" s="104">
        <v>4.083333333333333</v>
      </c>
      <c r="L28" s="104">
        <v>2.7222222222222223</v>
      </c>
      <c r="M28" s="104">
        <v>1.6388888888888888</v>
      </c>
      <c r="N28" s="104">
        <v>1.1388888888888888</v>
      </c>
      <c r="O28" s="105">
        <v>1390</v>
      </c>
      <c r="P28" s="106">
        <v>45.44</v>
      </c>
      <c r="Q28" s="121">
        <v>1380</v>
      </c>
      <c r="R28" s="127">
        <v>1.1394745755073095</v>
      </c>
    </row>
    <row r="29" spans="1:18" ht="12.75">
      <c r="A29" s="107" t="s">
        <v>54</v>
      </c>
      <c r="B29" s="108" t="s">
        <v>55</v>
      </c>
      <c r="C29" s="104">
        <v>1.472222222222222</v>
      </c>
      <c r="D29" s="104">
        <v>2.2777777777777777</v>
      </c>
      <c r="E29" s="104">
        <v>3.6666666666666665</v>
      </c>
      <c r="F29" s="104">
        <v>4.694444444444444</v>
      </c>
      <c r="G29" s="104">
        <v>5.638888888888889</v>
      </c>
      <c r="H29" s="104">
        <v>6.166666666666666</v>
      </c>
      <c r="I29" s="104">
        <v>6.277777777777778</v>
      </c>
      <c r="J29" s="104">
        <v>5.333333333333333</v>
      </c>
      <c r="K29" s="104">
        <v>4.027777777777778</v>
      </c>
      <c r="L29" s="104">
        <v>2.7222222222222223</v>
      </c>
      <c r="M29" s="104">
        <v>1.6388888888888888</v>
      </c>
      <c r="N29" s="104">
        <v>1.1944444444444444</v>
      </c>
      <c r="O29" s="105">
        <v>1381.388888888889</v>
      </c>
      <c r="P29" s="106">
        <v>45.55</v>
      </c>
      <c r="Q29" s="121">
        <v>1378</v>
      </c>
      <c r="R29" s="127">
        <v>1.1465776746106127</v>
      </c>
    </row>
    <row r="30" spans="1:18" ht="12.75">
      <c r="A30" s="107" t="s">
        <v>56</v>
      </c>
      <c r="B30" s="108" t="s">
        <v>57</v>
      </c>
      <c r="C30" s="104">
        <v>1.472222222222222</v>
      </c>
      <c r="D30" s="104">
        <v>2.2777777777777777</v>
      </c>
      <c r="E30" s="104">
        <v>3.7222222222222223</v>
      </c>
      <c r="F30" s="104">
        <v>4.722222222222222</v>
      </c>
      <c r="G30" s="104">
        <v>5.666666666666666</v>
      </c>
      <c r="H30" s="104">
        <v>6.194444444444445</v>
      </c>
      <c r="I30" s="104">
        <v>6.305555555555555</v>
      </c>
      <c r="J30" s="104">
        <v>5.333333333333333</v>
      </c>
      <c r="K30" s="104">
        <v>4.055555555555555</v>
      </c>
      <c r="L30" s="104">
        <v>2.7222222222222223</v>
      </c>
      <c r="M30" s="104">
        <v>1.6388888888888888</v>
      </c>
      <c r="N30" s="104">
        <v>1.1944444444444444</v>
      </c>
      <c r="O30" s="105">
        <v>1387.5</v>
      </c>
      <c r="P30" s="106">
        <v>45.44</v>
      </c>
      <c r="Q30" s="121">
        <v>1382</v>
      </c>
      <c r="R30" s="127">
        <v>1.1415276828505658</v>
      </c>
    </row>
    <row r="31" spans="1:18" ht="12.75">
      <c r="A31" s="107" t="s">
        <v>58</v>
      </c>
      <c r="B31" s="108" t="s">
        <v>59</v>
      </c>
      <c r="C31" s="104">
        <v>1.3333333333333333</v>
      </c>
      <c r="D31" s="104">
        <v>2.111111111111111</v>
      </c>
      <c r="E31" s="104">
        <v>3.416666666666667</v>
      </c>
      <c r="F31" s="104">
        <v>4.5</v>
      </c>
      <c r="G31" s="104">
        <v>5.527777777777778</v>
      </c>
      <c r="H31" s="104">
        <v>6</v>
      </c>
      <c r="I31" s="104">
        <v>6.055555555555555</v>
      </c>
      <c r="J31" s="104">
        <v>5.138888888888888</v>
      </c>
      <c r="K31" s="104">
        <v>3.8333333333333335</v>
      </c>
      <c r="L31" s="104">
        <v>2.5833333333333335</v>
      </c>
      <c r="M31" s="104">
        <v>1.5555555555555554</v>
      </c>
      <c r="N31" s="104">
        <v>1.0555555555555556</v>
      </c>
      <c r="O31" s="105">
        <v>1319.7222222222222</v>
      </c>
      <c r="P31" s="106">
        <v>45.94</v>
      </c>
      <c r="Q31" s="121">
        <v>1306</v>
      </c>
      <c r="R31" s="127">
        <v>1.200153815162824</v>
      </c>
    </row>
    <row r="32" spans="1:18" ht="12.75">
      <c r="A32" s="107" t="s">
        <v>60</v>
      </c>
      <c r="B32" s="108" t="s">
        <v>61</v>
      </c>
      <c r="C32" s="104">
        <v>1.3888888888888888</v>
      </c>
      <c r="D32" s="104">
        <v>2.1666666666666665</v>
      </c>
      <c r="E32" s="104">
        <v>3.5277777777777777</v>
      </c>
      <c r="F32" s="104">
        <v>4.555555555555555</v>
      </c>
      <c r="G32" s="104">
        <v>5.5</v>
      </c>
      <c r="H32" s="104">
        <v>6.027777777777778</v>
      </c>
      <c r="I32" s="104">
        <v>6.083333333333333</v>
      </c>
      <c r="J32" s="104">
        <v>5.166666666666667</v>
      </c>
      <c r="K32" s="104">
        <v>3.861111111111111</v>
      </c>
      <c r="L32" s="104">
        <v>2.638888888888889</v>
      </c>
      <c r="M32" s="104">
        <v>1.5833333333333333</v>
      </c>
      <c r="N32" s="104">
        <v>1.1388888888888888</v>
      </c>
      <c r="O32" s="105">
        <v>1335</v>
      </c>
      <c r="P32" s="106">
        <v>45.96</v>
      </c>
      <c r="Q32" s="121">
        <v>1331</v>
      </c>
      <c r="R32" s="127">
        <v>1.186419220940195</v>
      </c>
    </row>
    <row r="33" spans="1:18" ht="12.75">
      <c r="A33" s="1" t="s">
        <v>296</v>
      </c>
      <c r="B33" s="2" t="s">
        <v>297</v>
      </c>
      <c r="C33" s="104">
        <v>1.3333333333333333</v>
      </c>
      <c r="D33" s="104">
        <v>2.138888888888889</v>
      </c>
      <c r="E33" s="104">
        <v>3.4722222222222223</v>
      </c>
      <c r="F33" s="104">
        <v>4.527777777777778</v>
      </c>
      <c r="G33" s="104">
        <v>5.611111111111111</v>
      </c>
      <c r="H33" s="104">
        <v>6.111111111111111</v>
      </c>
      <c r="I33" s="104">
        <v>6.166666666666666</v>
      </c>
      <c r="J33" s="104">
        <v>5.25</v>
      </c>
      <c r="K33" s="104">
        <v>3.888888888888889</v>
      </c>
      <c r="L33" s="104">
        <v>2.611111111111111</v>
      </c>
      <c r="M33" s="104">
        <v>1.5555555555555554</v>
      </c>
      <c r="N33" s="104">
        <v>1.0833333333333333</v>
      </c>
      <c r="O33" s="105">
        <v>1339.1666666666667</v>
      </c>
      <c r="P33" s="106">
        <v>45.65</v>
      </c>
      <c r="Q33" s="121">
        <v>1320</v>
      </c>
      <c r="R33" s="127">
        <v>1.186419220940195</v>
      </c>
    </row>
    <row r="34" spans="1:18" ht="12.75">
      <c r="A34" s="107" t="s">
        <v>62</v>
      </c>
      <c r="B34" s="108" t="s">
        <v>63</v>
      </c>
      <c r="C34" s="104">
        <v>1.3333333333333333</v>
      </c>
      <c r="D34" s="104">
        <v>2.138888888888889</v>
      </c>
      <c r="E34" s="104">
        <v>3.4444444444444446</v>
      </c>
      <c r="F34" s="104">
        <v>4.5</v>
      </c>
      <c r="G34" s="104">
        <v>5.5</v>
      </c>
      <c r="H34" s="104">
        <v>5.972222222222222</v>
      </c>
      <c r="I34" s="104">
        <v>6.027777777777778</v>
      </c>
      <c r="J34" s="104">
        <v>5.111111111111111</v>
      </c>
      <c r="K34" s="104">
        <v>3.8055555555555554</v>
      </c>
      <c r="L34" s="104">
        <v>2.5833333333333335</v>
      </c>
      <c r="M34" s="104">
        <v>1.5555555555555554</v>
      </c>
      <c r="N34" s="104">
        <v>1.0833333333333333</v>
      </c>
      <c r="O34" s="105">
        <v>1318.3333333333333</v>
      </c>
      <c r="P34" s="106">
        <v>46.07</v>
      </c>
      <c r="Q34" s="121">
        <v>1309</v>
      </c>
      <c r="R34" s="127">
        <v>1.201418199713143</v>
      </c>
    </row>
    <row r="35" spans="1:18" ht="12.75">
      <c r="A35" s="107" t="s">
        <v>64</v>
      </c>
      <c r="B35" s="108" t="s">
        <v>65</v>
      </c>
      <c r="C35" s="104">
        <v>1.5277777777777777</v>
      </c>
      <c r="D35" s="104">
        <v>2.305555555555556</v>
      </c>
      <c r="E35" s="104">
        <v>3.7777777777777777</v>
      </c>
      <c r="F35" s="104">
        <v>4.833333333333333</v>
      </c>
      <c r="G35" s="104">
        <v>5.75</v>
      </c>
      <c r="H35" s="104">
        <v>6.388888888888888</v>
      </c>
      <c r="I35" s="104">
        <v>6.388888888888888</v>
      </c>
      <c r="J35" s="104">
        <v>5.416666666666667</v>
      </c>
      <c r="K35" s="104">
        <v>4.055555555555555</v>
      </c>
      <c r="L35" s="104">
        <v>2.7222222222222223</v>
      </c>
      <c r="M35" s="104">
        <v>1.7222222222222223</v>
      </c>
      <c r="N35" s="104">
        <v>1.25</v>
      </c>
      <c r="O35" s="105">
        <v>1411.9444444444443</v>
      </c>
      <c r="P35" s="106">
        <v>44.4</v>
      </c>
      <c r="Q35" s="121">
        <v>1390</v>
      </c>
      <c r="R35" s="127">
        <v>1.121764858516344</v>
      </c>
    </row>
    <row r="36" spans="1:18" ht="12.75">
      <c r="A36" s="107" t="s">
        <v>66</v>
      </c>
      <c r="B36" s="108" t="s">
        <v>67</v>
      </c>
      <c r="C36" s="104">
        <v>1.6666666666666665</v>
      </c>
      <c r="D36" s="104">
        <v>2.4722222222222223</v>
      </c>
      <c r="E36" s="104">
        <v>3.861111111111111</v>
      </c>
      <c r="F36" s="104">
        <v>4.861111111111111</v>
      </c>
      <c r="G36" s="104">
        <v>5.805555555555555</v>
      </c>
      <c r="H36" s="104">
        <v>6.416666666666667</v>
      </c>
      <c r="I36" s="104">
        <v>6.388888888888888</v>
      </c>
      <c r="J36" s="104">
        <v>5.444444444444445</v>
      </c>
      <c r="K36" s="104">
        <v>4.166666666666667</v>
      </c>
      <c r="L36" s="104">
        <v>2.888888888888889</v>
      </c>
      <c r="M36" s="104">
        <v>1.8888888888888888</v>
      </c>
      <c r="N36" s="104">
        <v>1.3888888888888888</v>
      </c>
      <c r="O36" s="105">
        <v>1445</v>
      </c>
      <c r="P36" s="106">
        <v>43.88</v>
      </c>
      <c r="Q36" s="121">
        <v>1435</v>
      </c>
      <c r="R36" s="127">
        <v>1.096103570903225</v>
      </c>
    </row>
    <row r="37" spans="1:18" ht="12.75">
      <c r="A37" s="107" t="s">
        <v>68</v>
      </c>
      <c r="B37" s="108" t="s">
        <v>69</v>
      </c>
      <c r="C37" s="104">
        <v>1.5833333333333333</v>
      </c>
      <c r="D37" s="104">
        <v>2.305555555555556</v>
      </c>
      <c r="E37" s="104">
        <v>3.75</v>
      </c>
      <c r="F37" s="104">
        <v>4.777777777777778</v>
      </c>
      <c r="G37" s="104">
        <v>5.805555555555555</v>
      </c>
      <c r="H37" s="104">
        <v>6.361111111111111</v>
      </c>
      <c r="I37" s="104">
        <v>6.416666666666667</v>
      </c>
      <c r="J37" s="104">
        <v>5.444444444444445</v>
      </c>
      <c r="K37" s="104">
        <v>4.111111111111112</v>
      </c>
      <c r="L37" s="104">
        <v>2.8055555555555554</v>
      </c>
      <c r="M37" s="104">
        <v>1.75</v>
      </c>
      <c r="N37" s="104">
        <v>1.2777777777777777</v>
      </c>
      <c r="O37" s="105">
        <v>1419.4444444444443</v>
      </c>
      <c r="P37" s="106">
        <v>44.11</v>
      </c>
      <c r="Q37" s="121">
        <v>1397</v>
      </c>
      <c r="R37" s="127">
        <v>1.1158377252130287</v>
      </c>
    </row>
    <row r="38" spans="1:18" ht="12.75">
      <c r="A38" s="107" t="s">
        <v>70</v>
      </c>
      <c r="B38" s="108" t="s">
        <v>71</v>
      </c>
      <c r="C38" s="104">
        <v>1.5555555555555554</v>
      </c>
      <c r="D38" s="104">
        <v>2.388888888888889</v>
      </c>
      <c r="E38" s="104">
        <v>3.8055555555555554</v>
      </c>
      <c r="F38" s="104">
        <v>4.833333333333333</v>
      </c>
      <c r="G38" s="104">
        <v>5.75</v>
      </c>
      <c r="H38" s="104">
        <v>6.388888888888888</v>
      </c>
      <c r="I38" s="104">
        <v>6.388888888888888</v>
      </c>
      <c r="J38" s="104">
        <v>5.416666666666667</v>
      </c>
      <c r="K38" s="104">
        <v>4.083333333333333</v>
      </c>
      <c r="L38" s="104">
        <v>2.75</v>
      </c>
      <c r="M38" s="104">
        <v>1.777777777777778</v>
      </c>
      <c r="N38" s="104">
        <v>1.2777777777777777</v>
      </c>
      <c r="O38" s="105">
        <v>1419.7222222222222</v>
      </c>
      <c r="P38" s="106">
        <v>44.31</v>
      </c>
      <c r="Q38" s="121">
        <v>1403</v>
      </c>
      <c r="R38" s="127">
        <v>1.1156194043902519</v>
      </c>
    </row>
    <row r="39" spans="1:18" ht="12.75">
      <c r="A39" s="107" t="s">
        <v>72</v>
      </c>
      <c r="B39" s="108" t="s">
        <v>73</v>
      </c>
      <c r="C39" s="104">
        <v>1.5</v>
      </c>
      <c r="D39" s="104">
        <v>2.2777777777777777</v>
      </c>
      <c r="E39" s="104">
        <v>3.8055555555555554</v>
      </c>
      <c r="F39" s="104">
        <v>4.805555555555555</v>
      </c>
      <c r="G39" s="104">
        <v>5.861111111111112</v>
      </c>
      <c r="H39" s="104">
        <v>6.416666666666667</v>
      </c>
      <c r="I39" s="104">
        <v>6.472222222222222</v>
      </c>
      <c r="J39" s="104">
        <v>5.472222222222222</v>
      </c>
      <c r="K39" s="104">
        <v>4.194444444444445</v>
      </c>
      <c r="L39" s="104">
        <v>2.8055555555555554</v>
      </c>
      <c r="M39" s="104">
        <v>1.7222222222222223</v>
      </c>
      <c r="N39" s="104">
        <v>1.25</v>
      </c>
      <c r="O39" s="105">
        <v>1426.6666666666667</v>
      </c>
      <c r="P39" s="106">
        <v>44.5</v>
      </c>
      <c r="Q39" s="121">
        <v>1406</v>
      </c>
      <c r="R39" s="127">
        <v>1.1101890139872617</v>
      </c>
    </row>
    <row r="40" spans="1:18" ht="12.75">
      <c r="A40" s="107" t="s">
        <v>74</v>
      </c>
      <c r="B40" s="108" t="s">
        <v>75</v>
      </c>
      <c r="C40" s="104">
        <v>1.472222222222222</v>
      </c>
      <c r="D40" s="104">
        <v>2.2777777777777777</v>
      </c>
      <c r="E40" s="104">
        <v>3.8055555555555554</v>
      </c>
      <c r="F40" s="104">
        <v>4.833333333333333</v>
      </c>
      <c r="G40" s="104">
        <v>5.861111111111112</v>
      </c>
      <c r="H40" s="104">
        <v>6.416666666666667</v>
      </c>
      <c r="I40" s="104">
        <v>6.472222222222222</v>
      </c>
      <c r="J40" s="104">
        <v>5.5</v>
      </c>
      <c r="K40" s="104">
        <v>4.194444444444445</v>
      </c>
      <c r="L40" s="104">
        <v>2.8055555555555554</v>
      </c>
      <c r="M40" s="104">
        <v>1.6666666666666665</v>
      </c>
      <c r="N40" s="104">
        <v>1.1944444444444444</v>
      </c>
      <c r="O40" s="105">
        <v>1422.2222222222222</v>
      </c>
      <c r="P40" s="106">
        <v>44.84</v>
      </c>
      <c r="Q40" s="121">
        <v>1406</v>
      </c>
      <c r="R40" s="127">
        <v>1.113658354655972</v>
      </c>
    </row>
    <row r="41" spans="1:18" ht="12.75">
      <c r="A41" s="109" t="s">
        <v>76</v>
      </c>
      <c r="B41" s="108" t="s">
        <v>77</v>
      </c>
      <c r="C41" s="104">
        <v>1.472222222222222</v>
      </c>
      <c r="D41" s="104">
        <v>2.25</v>
      </c>
      <c r="E41" s="104">
        <v>3.7777777777777777</v>
      </c>
      <c r="F41" s="104">
        <v>4.777777777777778</v>
      </c>
      <c r="G41" s="104">
        <v>5.888888888888888</v>
      </c>
      <c r="H41" s="104">
        <v>6.416666666666667</v>
      </c>
      <c r="I41" s="104">
        <v>6.472222222222222</v>
      </c>
      <c r="J41" s="104">
        <v>5.5</v>
      </c>
      <c r="K41" s="104">
        <v>4.194444444444445</v>
      </c>
      <c r="L41" s="104">
        <v>2.833333333333333</v>
      </c>
      <c r="M41" s="104">
        <v>1.6944444444444442</v>
      </c>
      <c r="N41" s="104">
        <v>1.2222222222222223</v>
      </c>
      <c r="O41" s="105">
        <v>1425</v>
      </c>
      <c r="P41" s="106">
        <v>44.23</v>
      </c>
      <c r="Q41" s="121">
        <v>1395</v>
      </c>
      <c r="R41" s="127">
        <v>1.111487480670288</v>
      </c>
    </row>
    <row r="42" spans="1:18" ht="12.75">
      <c r="A42" s="107" t="s">
        <v>78</v>
      </c>
      <c r="B42" s="108" t="s">
        <v>79</v>
      </c>
      <c r="C42" s="104">
        <v>1.5277777777777777</v>
      </c>
      <c r="D42" s="104">
        <v>2.2777777777777777</v>
      </c>
      <c r="E42" s="104">
        <v>3.8055555555555554</v>
      </c>
      <c r="F42" s="104">
        <v>4.805555555555555</v>
      </c>
      <c r="G42" s="104">
        <v>5.833333333333333</v>
      </c>
      <c r="H42" s="104">
        <v>6.388888888888888</v>
      </c>
      <c r="I42" s="104">
        <v>6.472222222222222</v>
      </c>
      <c r="J42" s="104">
        <v>5.472222222222222</v>
      </c>
      <c r="K42" s="104">
        <v>4.194444444444445</v>
      </c>
      <c r="L42" s="104">
        <v>2.8055555555555554</v>
      </c>
      <c r="M42" s="104">
        <v>1.6944444444444442</v>
      </c>
      <c r="N42" s="104">
        <v>1.25</v>
      </c>
      <c r="O42" s="105">
        <v>1423.3333333333333</v>
      </c>
      <c r="P42" s="106">
        <v>44.65</v>
      </c>
      <c r="Q42" s="121">
        <v>1408</v>
      </c>
      <c r="R42" s="127">
        <v>1.1127889882588948</v>
      </c>
    </row>
    <row r="43" spans="1:18" ht="12.75">
      <c r="A43" s="107" t="s">
        <v>80</v>
      </c>
      <c r="B43" s="108" t="s">
        <v>81</v>
      </c>
      <c r="C43" s="104">
        <v>1.5</v>
      </c>
      <c r="D43" s="104">
        <v>2.2777777777777777</v>
      </c>
      <c r="E43" s="104">
        <v>3.8055555555555554</v>
      </c>
      <c r="F43" s="104">
        <v>4.861111111111111</v>
      </c>
      <c r="G43" s="104">
        <v>5.777777777777778</v>
      </c>
      <c r="H43" s="104">
        <v>6.361111111111111</v>
      </c>
      <c r="I43" s="104">
        <v>6.416666666666667</v>
      </c>
      <c r="J43" s="104">
        <v>5.416666666666667</v>
      </c>
      <c r="K43" s="104">
        <v>4.055555555555555</v>
      </c>
      <c r="L43" s="104">
        <v>2.7222222222222223</v>
      </c>
      <c r="M43" s="104">
        <v>1.6666666666666665</v>
      </c>
      <c r="N43" s="104">
        <v>1.1944444444444444</v>
      </c>
      <c r="O43" s="105">
        <v>1407.7777777777778</v>
      </c>
      <c r="P43" s="106">
        <v>45.05</v>
      </c>
      <c r="Q43" s="121">
        <v>1397</v>
      </c>
      <c r="R43" s="127">
        <v>1.1250849991788825</v>
      </c>
    </row>
    <row r="44" spans="1:18" ht="12.75">
      <c r="A44" s="107" t="s">
        <v>82</v>
      </c>
      <c r="B44" s="108" t="s">
        <v>83</v>
      </c>
      <c r="C44" s="104">
        <v>1.5277777777777777</v>
      </c>
      <c r="D44" s="104">
        <v>2.2777777777777777</v>
      </c>
      <c r="E44" s="104">
        <v>3.8055555555555554</v>
      </c>
      <c r="F44" s="104">
        <v>4.833333333333333</v>
      </c>
      <c r="G44" s="104">
        <v>5.833333333333333</v>
      </c>
      <c r="H44" s="104">
        <v>6.361111111111111</v>
      </c>
      <c r="I44" s="104">
        <v>6.444444444444444</v>
      </c>
      <c r="J44" s="104">
        <v>5.444444444444445</v>
      </c>
      <c r="K44" s="104">
        <v>4.111111111111112</v>
      </c>
      <c r="L44" s="104">
        <v>2.7777777777777777</v>
      </c>
      <c r="M44" s="104">
        <v>1.6666666666666665</v>
      </c>
      <c r="N44" s="104">
        <v>1.2222222222222223</v>
      </c>
      <c r="O44" s="105">
        <v>1416.9444444444443</v>
      </c>
      <c r="P44" s="106">
        <v>44.8</v>
      </c>
      <c r="Q44" s="121">
        <v>1402</v>
      </c>
      <c r="R44" s="127">
        <v>1.117806464583136</v>
      </c>
    </row>
    <row r="45" spans="1:18" ht="12.75">
      <c r="A45" s="107" t="s">
        <v>84</v>
      </c>
      <c r="B45" s="108" t="s">
        <v>85</v>
      </c>
      <c r="C45" s="104">
        <v>1.472222222222222</v>
      </c>
      <c r="D45" s="104">
        <v>2.25</v>
      </c>
      <c r="E45" s="104">
        <v>3.7777777777777777</v>
      </c>
      <c r="F45" s="104">
        <v>4.805555555555555</v>
      </c>
      <c r="G45" s="104">
        <v>5.916666666666667</v>
      </c>
      <c r="H45" s="104">
        <v>6.444444444444444</v>
      </c>
      <c r="I45" s="104">
        <v>6.472222222222222</v>
      </c>
      <c r="J45" s="104">
        <v>5.5</v>
      </c>
      <c r="K45" s="104">
        <v>4.222222222222222</v>
      </c>
      <c r="L45" s="104">
        <v>2.833333333333333</v>
      </c>
      <c r="M45" s="104">
        <v>1.6666666666666665</v>
      </c>
      <c r="N45" s="104">
        <v>1.1944444444444444</v>
      </c>
      <c r="O45" s="105">
        <v>1423.3333333333333</v>
      </c>
      <c r="P45" s="106">
        <v>44.42</v>
      </c>
      <c r="Q45" s="121">
        <v>1399</v>
      </c>
      <c r="R45" s="127">
        <v>1.1127889882588948</v>
      </c>
    </row>
    <row r="46" spans="1:18" ht="12.75">
      <c r="A46" s="107" t="s">
        <v>86</v>
      </c>
      <c r="B46" s="108" t="s">
        <v>87</v>
      </c>
      <c r="C46" s="104">
        <v>1.5277777777777777</v>
      </c>
      <c r="D46" s="104">
        <v>2.2777777777777777</v>
      </c>
      <c r="E46" s="104">
        <v>3.8055555555555554</v>
      </c>
      <c r="F46" s="104">
        <v>4.805555555555555</v>
      </c>
      <c r="G46" s="104">
        <v>5.833333333333333</v>
      </c>
      <c r="H46" s="104">
        <v>6.361111111111111</v>
      </c>
      <c r="I46" s="104">
        <v>6.472222222222222</v>
      </c>
      <c r="J46" s="104">
        <v>5.472222222222222</v>
      </c>
      <c r="K46" s="104">
        <v>4.138888888888889</v>
      </c>
      <c r="L46" s="104">
        <v>2.8055555555555554</v>
      </c>
      <c r="M46" s="104">
        <v>1.6666666666666665</v>
      </c>
      <c r="N46" s="104">
        <v>1.25</v>
      </c>
      <c r="O46" s="105">
        <v>1419.7222222222222</v>
      </c>
      <c r="P46" s="106">
        <v>44.7</v>
      </c>
      <c r="Q46" s="121">
        <v>1405</v>
      </c>
      <c r="R46" s="127">
        <v>1.1156194043902519</v>
      </c>
    </row>
    <row r="47" spans="1:18" ht="12.75">
      <c r="A47" s="107" t="s">
        <v>88</v>
      </c>
      <c r="B47" s="108" t="s">
        <v>89</v>
      </c>
      <c r="C47" s="104">
        <v>1.472222222222222</v>
      </c>
      <c r="D47" s="104">
        <v>2.25</v>
      </c>
      <c r="E47" s="104">
        <v>3.7777777777777777</v>
      </c>
      <c r="F47" s="104">
        <v>4.777777777777778</v>
      </c>
      <c r="G47" s="104">
        <v>5.916666666666667</v>
      </c>
      <c r="H47" s="104">
        <v>6.444444444444444</v>
      </c>
      <c r="I47" s="104">
        <v>6.472222222222222</v>
      </c>
      <c r="J47" s="104">
        <v>5.5</v>
      </c>
      <c r="K47" s="104">
        <v>4.222222222222222</v>
      </c>
      <c r="L47" s="104">
        <v>2.861111111111111</v>
      </c>
      <c r="M47" s="104">
        <v>1.6944444444444442</v>
      </c>
      <c r="N47" s="104">
        <v>1.25</v>
      </c>
      <c r="O47" s="105">
        <v>1427.7777777777778</v>
      </c>
      <c r="P47" s="106">
        <v>44.06</v>
      </c>
      <c r="Q47" s="121">
        <v>1397</v>
      </c>
      <c r="R47" s="127">
        <v>1.1093250536650927</v>
      </c>
    </row>
    <row r="48" spans="1:18" ht="12.75">
      <c r="A48" s="107" t="s">
        <v>90</v>
      </c>
      <c r="B48" s="108" t="s">
        <v>91</v>
      </c>
      <c r="C48" s="104">
        <v>1.611111111111111</v>
      </c>
      <c r="D48" s="104">
        <v>2.3333333333333335</v>
      </c>
      <c r="E48" s="104">
        <v>3.75</v>
      </c>
      <c r="F48" s="104">
        <v>4.722222222222222</v>
      </c>
      <c r="G48" s="104">
        <v>5.916666666666667</v>
      </c>
      <c r="H48" s="104">
        <v>6.388888888888888</v>
      </c>
      <c r="I48" s="104">
        <v>6.444444444444444</v>
      </c>
      <c r="J48" s="104">
        <v>5.5</v>
      </c>
      <c r="K48" s="104">
        <v>4.194444444444445</v>
      </c>
      <c r="L48" s="104">
        <v>2.888888888888889</v>
      </c>
      <c r="M48" s="104">
        <v>1.8888888888888888</v>
      </c>
      <c r="N48" s="104">
        <v>1.4166666666666665</v>
      </c>
      <c r="O48" s="105">
        <v>1440.5555555555554</v>
      </c>
      <c r="P48" s="106">
        <v>43.47</v>
      </c>
      <c r="Q48" s="121">
        <v>1415</v>
      </c>
      <c r="R48" s="127">
        <v>1.0994853019357071</v>
      </c>
    </row>
    <row r="49" spans="1:18" ht="12.75">
      <c r="A49" s="107" t="s">
        <v>92</v>
      </c>
      <c r="B49" s="108" t="s">
        <v>93</v>
      </c>
      <c r="C49" s="104">
        <v>1.5833333333333333</v>
      </c>
      <c r="D49" s="104">
        <v>2.3333333333333335</v>
      </c>
      <c r="E49" s="104">
        <v>3.75</v>
      </c>
      <c r="F49" s="104">
        <v>4.722222222222222</v>
      </c>
      <c r="G49" s="104">
        <v>5.861111111111112</v>
      </c>
      <c r="H49" s="104">
        <v>6.388888888888888</v>
      </c>
      <c r="I49" s="104">
        <v>6.444444444444444</v>
      </c>
      <c r="J49" s="104">
        <v>5.5</v>
      </c>
      <c r="K49" s="104">
        <v>4.166666666666667</v>
      </c>
      <c r="L49" s="104">
        <v>2.861111111111111</v>
      </c>
      <c r="M49" s="104">
        <v>1.8333333333333333</v>
      </c>
      <c r="N49" s="104">
        <v>1.3888888888888888</v>
      </c>
      <c r="O49" s="105">
        <v>1433.3333333333333</v>
      </c>
      <c r="P49" s="106">
        <v>43.77</v>
      </c>
      <c r="Q49" s="121">
        <v>1411</v>
      </c>
      <c r="R49" s="127">
        <v>1.105025344154763</v>
      </c>
    </row>
    <row r="50" spans="1:18" ht="12.75">
      <c r="A50" s="107" t="s">
        <v>94</v>
      </c>
      <c r="B50" s="108" t="s">
        <v>95</v>
      </c>
      <c r="C50" s="104">
        <v>1.8055555555555556</v>
      </c>
      <c r="D50" s="104">
        <v>2.5833333333333335</v>
      </c>
      <c r="E50" s="104">
        <v>3.9166666666666665</v>
      </c>
      <c r="F50" s="104">
        <v>4.916666666666666</v>
      </c>
      <c r="G50" s="104">
        <v>6.055555555555555</v>
      </c>
      <c r="H50" s="104">
        <v>6.583333333333333</v>
      </c>
      <c r="I50" s="104">
        <v>6.555555555555555</v>
      </c>
      <c r="J50" s="104">
        <v>5.666666666666666</v>
      </c>
      <c r="K50" s="104">
        <v>4.333333333333333</v>
      </c>
      <c r="L50" s="104">
        <v>3.083333333333333</v>
      </c>
      <c r="M50" s="104">
        <v>2</v>
      </c>
      <c r="N50" s="104">
        <v>1.5555555555555554</v>
      </c>
      <c r="O50" s="105">
        <v>1498.3333333333333</v>
      </c>
      <c r="P50" s="106">
        <v>42.76</v>
      </c>
      <c r="Q50" s="121">
        <v>1482</v>
      </c>
      <c r="R50" s="127">
        <v>1.057087648468405</v>
      </c>
    </row>
    <row r="51" spans="1:18" ht="12.75">
      <c r="A51" s="107" t="s">
        <v>96</v>
      </c>
      <c r="B51" s="108" t="s">
        <v>97</v>
      </c>
      <c r="C51" s="104">
        <v>1.6666666666666665</v>
      </c>
      <c r="D51" s="104">
        <v>2.4166666666666665</v>
      </c>
      <c r="E51" s="104">
        <v>3.8055555555555554</v>
      </c>
      <c r="F51" s="104">
        <v>4.805555555555555</v>
      </c>
      <c r="G51" s="104">
        <v>5.944444444444444</v>
      </c>
      <c r="H51" s="104">
        <v>6.5</v>
      </c>
      <c r="I51" s="104">
        <v>6.527777777777778</v>
      </c>
      <c r="J51" s="104">
        <v>5.555555555555555</v>
      </c>
      <c r="K51" s="104">
        <v>4.25</v>
      </c>
      <c r="L51" s="104">
        <v>2.9166666666666665</v>
      </c>
      <c r="M51" s="104">
        <v>1.8611111111111112</v>
      </c>
      <c r="N51" s="104">
        <v>1.4166666666666665</v>
      </c>
      <c r="O51" s="105">
        <v>1457.5</v>
      </c>
      <c r="P51" s="106">
        <v>43.56</v>
      </c>
      <c r="Q51" s="121">
        <v>1438</v>
      </c>
      <c r="R51" s="127">
        <v>1.086703025698223</v>
      </c>
    </row>
    <row r="52" spans="1:18" ht="12.75">
      <c r="A52" s="107" t="s">
        <v>98</v>
      </c>
      <c r="B52" s="108" t="s">
        <v>99</v>
      </c>
      <c r="C52" s="104">
        <v>1.611111111111111</v>
      </c>
      <c r="D52" s="104">
        <v>2.3333333333333335</v>
      </c>
      <c r="E52" s="104">
        <v>3.75</v>
      </c>
      <c r="F52" s="104">
        <v>4.75</v>
      </c>
      <c r="G52" s="104">
        <v>5.861111111111112</v>
      </c>
      <c r="H52" s="104">
        <v>6.388888888888888</v>
      </c>
      <c r="I52" s="104">
        <v>6.444444444444444</v>
      </c>
      <c r="J52" s="104">
        <v>5.472222222222222</v>
      </c>
      <c r="K52" s="104">
        <v>4.166666666666667</v>
      </c>
      <c r="L52" s="104">
        <v>2.861111111111111</v>
      </c>
      <c r="M52" s="104">
        <v>1.8055555555555556</v>
      </c>
      <c r="N52" s="104">
        <v>1.3611111111111112</v>
      </c>
      <c r="O52" s="105">
        <v>1432.5</v>
      </c>
      <c r="P52" s="106">
        <v>43.84</v>
      </c>
      <c r="Q52" s="121">
        <v>1411</v>
      </c>
      <c r="R52" s="127">
        <v>1.105668174488768</v>
      </c>
    </row>
    <row r="53" spans="1:18" ht="12.75">
      <c r="A53" s="107" t="s">
        <v>100</v>
      </c>
      <c r="B53" s="108" t="s">
        <v>101</v>
      </c>
      <c r="C53" s="104">
        <v>1.5833333333333333</v>
      </c>
      <c r="D53" s="104">
        <v>2.305555555555556</v>
      </c>
      <c r="E53" s="104">
        <v>3.75</v>
      </c>
      <c r="F53" s="104">
        <v>4.75</v>
      </c>
      <c r="G53" s="104">
        <v>5.805555555555555</v>
      </c>
      <c r="H53" s="104">
        <v>6.361111111111111</v>
      </c>
      <c r="I53" s="104">
        <v>6.416666666666667</v>
      </c>
      <c r="J53" s="104">
        <v>5.444444444444445</v>
      </c>
      <c r="K53" s="104">
        <v>4.138888888888889</v>
      </c>
      <c r="L53" s="104">
        <v>2.833333333333333</v>
      </c>
      <c r="M53" s="104">
        <v>1.777777777777778</v>
      </c>
      <c r="N53" s="104">
        <v>1.3055555555555556</v>
      </c>
      <c r="O53" s="105">
        <v>1423.0555555555554</v>
      </c>
      <c r="P53" s="106">
        <v>44.04</v>
      </c>
      <c r="Q53" s="121">
        <v>1401</v>
      </c>
      <c r="R53" s="127">
        <v>1.1130062025841454</v>
      </c>
    </row>
    <row r="54" spans="1:18" ht="12.75">
      <c r="A54" s="107" t="s">
        <v>102</v>
      </c>
      <c r="B54" s="108" t="s">
        <v>103</v>
      </c>
      <c r="C54" s="104">
        <v>1.6388888888888888</v>
      </c>
      <c r="D54" s="104">
        <v>2.361111111111111</v>
      </c>
      <c r="E54" s="104">
        <v>3.7777777777777777</v>
      </c>
      <c r="F54" s="104">
        <v>4.777777777777778</v>
      </c>
      <c r="G54" s="104">
        <v>5.888888888888888</v>
      </c>
      <c r="H54" s="104">
        <v>6.444444444444444</v>
      </c>
      <c r="I54" s="104">
        <v>6.472222222222222</v>
      </c>
      <c r="J54" s="104">
        <v>5.527777777777778</v>
      </c>
      <c r="K54" s="104">
        <v>4.194444444444445</v>
      </c>
      <c r="L54" s="104">
        <v>2.888888888888889</v>
      </c>
      <c r="M54" s="104">
        <v>1.8333333333333333</v>
      </c>
      <c r="N54" s="104">
        <v>1.3888888888888888</v>
      </c>
      <c r="O54" s="105">
        <v>1443.0555555555554</v>
      </c>
      <c r="P54" s="106">
        <v>43.71</v>
      </c>
      <c r="Q54" s="121">
        <v>1423</v>
      </c>
      <c r="R54" s="127">
        <v>1.0975805150796105</v>
      </c>
    </row>
    <row r="55" spans="1:18" ht="12.75">
      <c r="A55" s="107" t="s">
        <v>104</v>
      </c>
      <c r="B55" s="108" t="s">
        <v>105</v>
      </c>
      <c r="C55" s="104">
        <v>1.5833333333333333</v>
      </c>
      <c r="D55" s="104">
        <v>2.305555555555556</v>
      </c>
      <c r="E55" s="104">
        <v>3.75</v>
      </c>
      <c r="F55" s="104">
        <v>4.722222222222222</v>
      </c>
      <c r="G55" s="104">
        <v>5.861111111111112</v>
      </c>
      <c r="H55" s="104">
        <v>6.388888888888888</v>
      </c>
      <c r="I55" s="104">
        <v>6.444444444444444</v>
      </c>
      <c r="J55" s="104">
        <v>5.472222222222222</v>
      </c>
      <c r="K55" s="104">
        <v>4.166666666666667</v>
      </c>
      <c r="L55" s="104">
        <v>2.861111111111111</v>
      </c>
      <c r="M55" s="104">
        <v>1.8055555555555556</v>
      </c>
      <c r="N55" s="104">
        <v>1.3611111111111112</v>
      </c>
      <c r="O55" s="105">
        <v>1430.2777777777778</v>
      </c>
      <c r="P55" s="106">
        <v>43.88</v>
      </c>
      <c r="Q55" s="121">
        <v>1408</v>
      </c>
      <c r="R55" s="127">
        <v>1.1073860508523163</v>
      </c>
    </row>
    <row r="56" spans="1:18" ht="12.75">
      <c r="A56" s="107" t="s">
        <v>106</v>
      </c>
      <c r="B56" s="108" t="s">
        <v>107</v>
      </c>
      <c r="C56" s="104">
        <v>1.5833333333333333</v>
      </c>
      <c r="D56" s="104">
        <v>2.3333333333333335</v>
      </c>
      <c r="E56" s="104">
        <v>3.75</v>
      </c>
      <c r="F56" s="104">
        <v>4.722222222222222</v>
      </c>
      <c r="G56" s="104">
        <v>5.833333333333333</v>
      </c>
      <c r="H56" s="104">
        <v>6.388888888888888</v>
      </c>
      <c r="I56" s="104">
        <v>6.444444444444444</v>
      </c>
      <c r="J56" s="104">
        <v>5.472222222222222</v>
      </c>
      <c r="K56" s="104">
        <v>4.166666666666667</v>
      </c>
      <c r="L56" s="104">
        <v>2.861111111111111</v>
      </c>
      <c r="M56" s="104">
        <v>1.8055555555555556</v>
      </c>
      <c r="N56" s="104">
        <v>1.3611111111111112</v>
      </c>
      <c r="O56" s="105">
        <v>1428.888888888889</v>
      </c>
      <c r="P56" s="106">
        <v>43.93</v>
      </c>
      <c r="Q56" s="121">
        <v>1409</v>
      </c>
      <c r="R56" s="127">
        <v>1.108462436982616</v>
      </c>
    </row>
    <row r="57" spans="1:18" ht="12.75">
      <c r="A57" s="107" t="s">
        <v>108</v>
      </c>
      <c r="B57" s="108" t="s">
        <v>109</v>
      </c>
      <c r="C57" s="104">
        <v>1.6944444444444442</v>
      </c>
      <c r="D57" s="104">
        <v>2.4166666666666665</v>
      </c>
      <c r="E57" s="104">
        <v>3.8055555555555554</v>
      </c>
      <c r="F57" s="104">
        <v>4.777777777777778</v>
      </c>
      <c r="G57" s="104">
        <v>5.944444444444444</v>
      </c>
      <c r="H57" s="104">
        <v>6.444444444444444</v>
      </c>
      <c r="I57" s="104">
        <v>6.472222222222222</v>
      </c>
      <c r="J57" s="104">
        <v>5.527777777777778</v>
      </c>
      <c r="K57" s="104">
        <v>4.222222222222222</v>
      </c>
      <c r="L57" s="104">
        <v>2.944444444444444</v>
      </c>
      <c r="M57" s="104">
        <v>1.9444444444444444</v>
      </c>
      <c r="N57" s="104">
        <v>1.472222222222222</v>
      </c>
      <c r="O57" s="105">
        <v>1456.6666666666667</v>
      </c>
      <c r="P57" s="106">
        <v>43.32</v>
      </c>
      <c r="Q57" s="121">
        <v>1439</v>
      </c>
      <c r="R57" s="127">
        <v>1.0873247093513685</v>
      </c>
    </row>
    <row r="58" spans="1:18" ht="12.75">
      <c r="A58" s="107" t="s">
        <v>110</v>
      </c>
      <c r="B58" s="108" t="s">
        <v>111</v>
      </c>
      <c r="C58" s="104">
        <v>1.6666666666666665</v>
      </c>
      <c r="D58" s="104">
        <v>2.388888888888889</v>
      </c>
      <c r="E58" s="104">
        <v>3.7777777777777777</v>
      </c>
      <c r="F58" s="104">
        <v>4.777777777777778</v>
      </c>
      <c r="G58" s="104">
        <v>5.944444444444444</v>
      </c>
      <c r="H58" s="104">
        <v>6.416666666666667</v>
      </c>
      <c r="I58" s="104">
        <v>6.444444444444444</v>
      </c>
      <c r="J58" s="104">
        <v>5.527777777777778</v>
      </c>
      <c r="K58" s="104">
        <v>4.25</v>
      </c>
      <c r="L58" s="104">
        <v>2.944444444444444</v>
      </c>
      <c r="M58" s="104">
        <v>1.9166666666666667</v>
      </c>
      <c r="N58" s="104">
        <v>1.4444444444444444</v>
      </c>
      <c r="O58" s="105">
        <v>1453.0555555555554</v>
      </c>
      <c r="P58" s="106">
        <v>43.11</v>
      </c>
      <c r="Q58" s="121">
        <v>1427</v>
      </c>
      <c r="R58" s="127">
        <v>1.0900269118406762</v>
      </c>
    </row>
    <row r="59" spans="1:18" ht="12.75">
      <c r="A59" s="107" t="s">
        <v>112</v>
      </c>
      <c r="B59" s="108" t="s">
        <v>113</v>
      </c>
      <c r="C59" s="104">
        <v>1.777777777777778</v>
      </c>
      <c r="D59" s="104">
        <v>2.4444444444444446</v>
      </c>
      <c r="E59" s="104">
        <v>3.8333333333333335</v>
      </c>
      <c r="F59" s="104">
        <v>4.805555555555555</v>
      </c>
      <c r="G59" s="104">
        <v>5.944444444444444</v>
      </c>
      <c r="H59" s="104">
        <v>6.416666666666667</v>
      </c>
      <c r="I59" s="104">
        <v>6.444444444444444</v>
      </c>
      <c r="J59" s="104">
        <v>5.583333333333334</v>
      </c>
      <c r="K59" s="104">
        <v>4.277777777777778</v>
      </c>
      <c r="L59" s="104">
        <v>3.0555555555555554</v>
      </c>
      <c r="M59" s="104">
        <v>2</v>
      </c>
      <c r="N59" s="104">
        <v>1.5</v>
      </c>
      <c r="O59" s="105">
        <v>1472.2222222222222</v>
      </c>
      <c r="P59" s="106">
        <v>42.57</v>
      </c>
      <c r="Q59" s="121">
        <v>1444</v>
      </c>
      <c r="R59" s="127">
        <v>1.0758359954412409</v>
      </c>
    </row>
    <row r="60" spans="1:18" ht="12.75">
      <c r="A60" s="107" t="s">
        <v>114</v>
      </c>
      <c r="B60" s="108" t="s">
        <v>115</v>
      </c>
      <c r="C60" s="104">
        <v>1.5555555555555554</v>
      </c>
      <c r="D60" s="104">
        <v>2.305555555555556</v>
      </c>
      <c r="E60" s="104">
        <v>3.8055555555555554</v>
      </c>
      <c r="F60" s="104">
        <v>4.888888888888889</v>
      </c>
      <c r="G60" s="104">
        <v>5.972222222222222</v>
      </c>
      <c r="H60" s="104">
        <v>6.527777777777778</v>
      </c>
      <c r="I60" s="104">
        <v>6.527777777777778</v>
      </c>
      <c r="J60" s="104">
        <v>5.555555555555555</v>
      </c>
      <c r="K60" s="104">
        <v>4.277777777777778</v>
      </c>
      <c r="L60" s="104">
        <v>2.9166666666666665</v>
      </c>
      <c r="M60" s="104">
        <v>1.75</v>
      </c>
      <c r="N60" s="104">
        <v>1.3333333333333333</v>
      </c>
      <c r="O60" s="105">
        <v>1451.6666666666667</v>
      </c>
      <c r="P60" s="106">
        <v>43.62</v>
      </c>
      <c r="Q60" s="121">
        <v>1420</v>
      </c>
      <c r="R60" s="127">
        <v>1.0910698001987325</v>
      </c>
    </row>
    <row r="61" spans="1:18" ht="12.75">
      <c r="A61" s="107" t="s">
        <v>116</v>
      </c>
      <c r="B61" s="108" t="s">
        <v>117</v>
      </c>
      <c r="C61" s="104">
        <v>1.6666666666666665</v>
      </c>
      <c r="D61" s="104">
        <v>2.3333333333333335</v>
      </c>
      <c r="E61" s="104">
        <v>3.7777777777777777</v>
      </c>
      <c r="F61" s="104">
        <v>4.861111111111111</v>
      </c>
      <c r="G61" s="104">
        <v>5.916666666666667</v>
      </c>
      <c r="H61" s="104">
        <v>6.444444444444444</v>
      </c>
      <c r="I61" s="104">
        <v>6.416666666666667</v>
      </c>
      <c r="J61" s="104">
        <v>5.527777777777778</v>
      </c>
      <c r="K61" s="104">
        <v>4.25</v>
      </c>
      <c r="L61" s="104">
        <v>2.972222222222222</v>
      </c>
      <c r="M61" s="104">
        <v>1.8611111111111112</v>
      </c>
      <c r="N61" s="104">
        <v>1.4444444444444444</v>
      </c>
      <c r="O61" s="105">
        <v>1456.6666666666667</v>
      </c>
      <c r="P61" s="106">
        <v>42.86</v>
      </c>
      <c r="Q61" s="121">
        <v>1419</v>
      </c>
      <c r="R61" s="127">
        <v>1.0873247093513685</v>
      </c>
    </row>
    <row r="62" spans="1:18" ht="12.75">
      <c r="A62" s="107" t="s">
        <v>118</v>
      </c>
      <c r="B62" s="108" t="s">
        <v>119</v>
      </c>
      <c r="C62" s="104">
        <v>1.5833333333333333</v>
      </c>
      <c r="D62" s="104">
        <v>2.305555555555556</v>
      </c>
      <c r="E62" s="104">
        <v>3.7777777777777777</v>
      </c>
      <c r="F62" s="104">
        <v>4.861111111111111</v>
      </c>
      <c r="G62" s="104">
        <v>5.944444444444444</v>
      </c>
      <c r="H62" s="104">
        <v>6.472222222222222</v>
      </c>
      <c r="I62" s="104">
        <v>6.472222222222222</v>
      </c>
      <c r="J62" s="104">
        <v>5.527777777777778</v>
      </c>
      <c r="K62" s="104">
        <v>4.25</v>
      </c>
      <c r="L62" s="104">
        <v>2.9166666666666665</v>
      </c>
      <c r="M62" s="104">
        <v>1.8055555555555556</v>
      </c>
      <c r="N62" s="104">
        <v>1.3888888888888888</v>
      </c>
      <c r="O62" s="105">
        <v>1451.6666666666667</v>
      </c>
      <c r="P62" s="106">
        <v>43.3</v>
      </c>
      <c r="Q62" s="121">
        <v>1415</v>
      </c>
      <c r="R62" s="127">
        <v>1.0910698001987325</v>
      </c>
    </row>
    <row r="63" spans="1:18" ht="12.75">
      <c r="A63" s="107" t="s">
        <v>120</v>
      </c>
      <c r="B63" s="108" t="s">
        <v>121</v>
      </c>
      <c r="C63" s="104">
        <v>1.5</v>
      </c>
      <c r="D63" s="104">
        <v>2.2777777777777777</v>
      </c>
      <c r="E63" s="104">
        <v>3.7777777777777777</v>
      </c>
      <c r="F63" s="104">
        <v>4.805555555555555</v>
      </c>
      <c r="G63" s="104">
        <v>5.944444444444444</v>
      </c>
      <c r="H63" s="104">
        <v>6.472222222222222</v>
      </c>
      <c r="I63" s="104">
        <v>6.5</v>
      </c>
      <c r="J63" s="104">
        <v>5.527777777777778</v>
      </c>
      <c r="K63" s="104">
        <v>4.222222222222222</v>
      </c>
      <c r="L63" s="104">
        <v>2.861111111111111</v>
      </c>
      <c r="M63" s="104">
        <v>1.6944444444444442</v>
      </c>
      <c r="N63" s="104">
        <v>1.25</v>
      </c>
      <c r="O63" s="105">
        <v>1434.4444444444443</v>
      </c>
      <c r="P63" s="106">
        <v>43.91</v>
      </c>
      <c r="Q63" s="121">
        <v>1401</v>
      </c>
      <c r="R63" s="127">
        <v>1.10416939888431</v>
      </c>
    </row>
    <row r="64" spans="1:18" ht="12.75">
      <c r="A64" s="107" t="s">
        <v>122</v>
      </c>
      <c r="B64" s="108" t="s">
        <v>123</v>
      </c>
      <c r="C64" s="104">
        <v>1.8611111111111112</v>
      </c>
      <c r="D64" s="104">
        <v>2.5555555555555554</v>
      </c>
      <c r="E64" s="104">
        <v>3.8333333333333335</v>
      </c>
      <c r="F64" s="104">
        <v>4.861111111111111</v>
      </c>
      <c r="G64" s="104">
        <v>5.972222222222222</v>
      </c>
      <c r="H64" s="104">
        <v>6.472222222222222</v>
      </c>
      <c r="I64" s="104">
        <v>6.472222222222222</v>
      </c>
      <c r="J64" s="104">
        <v>5.638888888888889</v>
      </c>
      <c r="K64" s="104">
        <v>4.333333333333333</v>
      </c>
      <c r="L64" s="104">
        <v>3.138888888888889</v>
      </c>
      <c r="M64" s="104">
        <v>2.0833333333333335</v>
      </c>
      <c r="N64" s="104">
        <v>1.5833333333333333</v>
      </c>
      <c r="O64" s="105">
        <v>1493.611111111111</v>
      </c>
      <c r="P64" s="106">
        <v>41.64</v>
      </c>
      <c r="Q64" s="121">
        <v>1457</v>
      </c>
      <c r="R64" s="127">
        <v>1.0604297518762464</v>
      </c>
    </row>
    <row r="65" spans="1:18" ht="12.75">
      <c r="A65" s="107" t="s">
        <v>124</v>
      </c>
      <c r="B65" s="108" t="s">
        <v>125</v>
      </c>
      <c r="C65" s="104">
        <v>1.9166666666666667</v>
      </c>
      <c r="D65" s="104">
        <v>2.638888888888889</v>
      </c>
      <c r="E65" s="104">
        <v>3.944444444444444</v>
      </c>
      <c r="F65" s="104">
        <v>4.944444444444445</v>
      </c>
      <c r="G65" s="104">
        <v>6.083333333333333</v>
      </c>
      <c r="H65" s="104">
        <v>6.583333333333333</v>
      </c>
      <c r="I65" s="104">
        <v>6.611111111111111</v>
      </c>
      <c r="J65" s="104">
        <v>5.75</v>
      </c>
      <c r="K65" s="104">
        <v>4.416666666666667</v>
      </c>
      <c r="L65" s="104">
        <v>3.194444444444444</v>
      </c>
      <c r="M65" s="104">
        <v>2.138888888888889</v>
      </c>
      <c r="N65" s="104">
        <v>1.611111111111111</v>
      </c>
      <c r="O65" s="105">
        <v>1523.611111111111</v>
      </c>
      <c r="P65" s="106">
        <v>41.47</v>
      </c>
      <c r="Q65" s="121">
        <v>1490</v>
      </c>
      <c r="R65" s="127">
        <v>1.039549822395365</v>
      </c>
    </row>
    <row r="66" spans="1:18" ht="12.75">
      <c r="A66" s="107" t="s">
        <v>126</v>
      </c>
      <c r="B66" s="108" t="s">
        <v>127</v>
      </c>
      <c r="C66" s="104">
        <v>1.777777777777778</v>
      </c>
      <c r="D66" s="104">
        <v>2.4444444444444446</v>
      </c>
      <c r="E66" s="104">
        <v>3.8333333333333335</v>
      </c>
      <c r="F66" s="104">
        <v>4.777777777777778</v>
      </c>
      <c r="G66" s="104">
        <v>5.916666666666667</v>
      </c>
      <c r="H66" s="104">
        <v>6.388888888888888</v>
      </c>
      <c r="I66" s="104">
        <v>6.416666666666667</v>
      </c>
      <c r="J66" s="104">
        <v>5.555555555555555</v>
      </c>
      <c r="K66" s="104">
        <v>4.277777777777778</v>
      </c>
      <c r="L66" s="104">
        <v>3.0555555555555554</v>
      </c>
      <c r="M66" s="104">
        <v>2.0277777777777777</v>
      </c>
      <c r="N66" s="104">
        <v>1.5</v>
      </c>
      <c r="O66" s="105">
        <v>1470</v>
      </c>
      <c r="P66" s="106">
        <v>42.41</v>
      </c>
      <c r="Q66" s="121">
        <v>1439</v>
      </c>
      <c r="R66" s="127">
        <v>1.0774623537109933</v>
      </c>
    </row>
    <row r="67" spans="1:18" ht="12.75">
      <c r="A67" s="107" t="s">
        <v>128</v>
      </c>
      <c r="B67" s="108" t="s">
        <v>129</v>
      </c>
      <c r="C67" s="104">
        <v>1.9166666666666667</v>
      </c>
      <c r="D67" s="104">
        <v>2.611111111111111</v>
      </c>
      <c r="E67" s="104">
        <v>3.944444444444444</v>
      </c>
      <c r="F67" s="104">
        <v>4.916666666666666</v>
      </c>
      <c r="G67" s="104">
        <v>6.083333333333333</v>
      </c>
      <c r="H67" s="104">
        <v>6.555555555555555</v>
      </c>
      <c r="I67" s="104">
        <v>6.583333333333333</v>
      </c>
      <c r="J67" s="104">
        <v>5.722222222222222</v>
      </c>
      <c r="K67" s="104">
        <v>4.388888888888889</v>
      </c>
      <c r="L67" s="104">
        <v>3.1666666666666665</v>
      </c>
      <c r="M67" s="104">
        <v>2.111111111111111</v>
      </c>
      <c r="N67" s="104">
        <v>1.5833333333333333</v>
      </c>
      <c r="O67" s="105">
        <v>1516.388888888889</v>
      </c>
      <c r="P67" s="106">
        <v>41.91</v>
      </c>
      <c r="Q67" s="121">
        <v>1490</v>
      </c>
      <c r="R67" s="127">
        <v>1.0445009664478067</v>
      </c>
    </row>
    <row r="68" spans="1:18" ht="12.75">
      <c r="A68" s="107" t="s">
        <v>130</v>
      </c>
      <c r="B68" s="108" t="s">
        <v>131</v>
      </c>
      <c r="C68" s="104">
        <v>1.8333333333333333</v>
      </c>
      <c r="D68" s="104">
        <v>2.5555555555555554</v>
      </c>
      <c r="E68" s="104">
        <v>3.9166666666666665</v>
      </c>
      <c r="F68" s="104">
        <v>4.888888888888889</v>
      </c>
      <c r="G68" s="104">
        <v>6.055555555555555</v>
      </c>
      <c r="H68" s="104">
        <v>6.527777777777778</v>
      </c>
      <c r="I68" s="104">
        <v>6.527777777777778</v>
      </c>
      <c r="J68" s="104">
        <v>5.666666666666666</v>
      </c>
      <c r="K68" s="104">
        <v>4.361111111111111</v>
      </c>
      <c r="L68" s="104">
        <v>3.1111111111111107</v>
      </c>
      <c r="M68" s="104">
        <v>2.055555555555556</v>
      </c>
      <c r="N68" s="104">
        <v>1.5555555555555554</v>
      </c>
      <c r="O68" s="105">
        <v>1500.8333333333333</v>
      </c>
      <c r="P68" s="106">
        <v>42.42</v>
      </c>
      <c r="Q68" s="121">
        <v>1478</v>
      </c>
      <c r="R68" s="127">
        <v>1.05532681396235</v>
      </c>
    </row>
    <row r="69" spans="1:18" ht="12.75">
      <c r="A69" s="107" t="s">
        <v>132</v>
      </c>
      <c r="B69" s="108" t="s">
        <v>133</v>
      </c>
      <c r="C69" s="104">
        <v>1.7222222222222223</v>
      </c>
      <c r="D69" s="104">
        <v>2.388888888888889</v>
      </c>
      <c r="E69" s="104">
        <v>3.7777777777777777</v>
      </c>
      <c r="F69" s="104">
        <v>4.805555555555555</v>
      </c>
      <c r="G69" s="104">
        <v>5.888888888888888</v>
      </c>
      <c r="H69" s="104">
        <v>6.388888888888888</v>
      </c>
      <c r="I69" s="104">
        <v>6.361111111111111</v>
      </c>
      <c r="J69" s="104">
        <v>5.527777777777778</v>
      </c>
      <c r="K69" s="104">
        <v>4.222222222222222</v>
      </c>
      <c r="L69" s="104">
        <v>3.0555555555555554</v>
      </c>
      <c r="M69" s="104">
        <v>1.9444444444444444</v>
      </c>
      <c r="N69" s="104">
        <v>1.5</v>
      </c>
      <c r="O69" s="105">
        <v>1458.0555555555554</v>
      </c>
      <c r="P69" s="106">
        <v>42.35</v>
      </c>
      <c r="Q69" s="121">
        <v>1421</v>
      </c>
      <c r="R69" s="127">
        <v>1.0862889647244385</v>
      </c>
    </row>
    <row r="70" spans="1:18" ht="12.75">
      <c r="A70" s="107" t="s">
        <v>134</v>
      </c>
      <c r="B70" s="108" t="s">
        <v>135</v>
      </c>
      <c r="C70" s="104">
        <v>1.7222222222222223</v>
      </c>
      <c r="D70" s="104">
        <v>2.4166666666666665</v>
      </c>
      <c r="E70" s="104">
        <v>3.8055555555555554</v>
      </c>
      <c r="F70" s="104">
        <v>4.972222222222221</v>
      </c>
      <c r="G70" s="104">
        <v>5.972222222222222</v>
      </c>
      <c r="H70" s="104">
        <v>6.527777777777778</v>
      </c>
      <c r="I70" s="104">
        <v>6.444444444444444</v>
      </c>
      <c r="J70" s="104">
        <v>5.583333333333334</v>
      </c>
      <c r="K70" s="104">
        <v>4.305555555555555</v>
      </c>
      <c r="L70" s="104">
        <v>3.0555555555555554</v>
      </c>
      <c r="M70" s="104">
        <v>1.9166666666666667</v>
      </c>
      <c r="N70" s="104">
        <v>1.5</v>
      </c>
      <c r="O70" s="105">
        <v>1479.7222222222222</v>
      </c>
      <c r="P70" s="106">
        <v>42.35</v>
      </c>
      <c r="Q70" s="121">
        <v>1438</v>
      </c>
      <c r="R70" s="127">
        <v>1.07038310040146</v>
      </c>
    </row>
    <row r="71" spans="1:18" ht="12.75">
      <c r="A71" s="107" t="s">
        <v>136</v>
      </c>
      <c r="B71" s="108" t="s">
        <v>137</v>
      </c>
      <c r="C71" s="104">
        <v>1.7222222222222223</v>
      </c>
      <c r="D71" s="104">
        <v>2.4166666666666665</v>
      </c>
      <c r="E71" s="104">
        <v>3.8055555555555554</v>
      </c>
      <c r="F71" s="104">
        <v>4.972222222222221</v>
      </c>
      <c r="G71" s="104">
        <v>6</v>
      </c>
      <c r="H71" s="104">
        <v>6.555555555555555</v>
      </c>
      <c r="I71" s="104">
        <v>6.5</v>
      </c>
      <c r="J71" s="104">
        <v>5.611111111111111</v>
      </c>
      <c r="K71" s="104">
        <v>4.333333333333333</v>
      </c>
      <c r="L71" s="104">
        <v>3.0555555555555554</v>
      </c>
      <c r="M71" s="104">
        <v>1.9166666666666667</v>
      </c>
      <c r="N71" s="104">
        <v>1.5</v>
      </c>
      <c r="O71" s="105">
        <v>1483.0555555555554</v>
      </c>
      <c r="P71" s="106">
        <v>42.46</v>
      </c>
      <c r="Q71" s="121">
        <v>1445</v>
      </c>
      <c r="R71" s="127">
        <v>1.0679772945942267</v>
      </c>
    </row>
    <row r="72" spans="1:18" ht="12.75">
      <c r="A72" s="107" t="s">
        <v>138</v>
      </c>
      <c r="B72" s="108" t="s">
        <v>139</v>
      </c>
      <c r="C72" s="104">
        <v>1.6944444444444442</v>
      </c>
      <c r="D72" s="104">
        <v>2.361111111111111</v>
      </c>
      <c r="E72" s="104">
        <v>3.7777777777777777</v>
      </c>
      <c r="F72" s="104">
        <v>4.888888888888889</v>
      </c>
      <c r="G72" s="104">
        <v>5.916666666666667</v>
      </c>
      <c r="H72" s="104">
        <v>6.444444444444444</v>
      </c>
      <c r="I72" s="104">
        <v>6.416666666666667</v>
      </c>
      <c r="J72" s="104">
        <v>5.527777777777778</v>
      </c>
      <c r="K72" s="104">
        <v>4.25</v>
      </c>
      <c r="L72" s="104">
        <v>3</v>
      </c>
      <c r="M72" s="104">
        <v>1.8888888888888888</v>
      </c>
      <c r="N72" s="104">
        <v>1.472222222222222</v>
      </c>
      <c r="O72" s="105">
        <v>1461.388888888889</v>
      </c>
      <c r="P72" s="106">
        <v>42.66</v>
      </c>
      <c r="Q72" s="121">
        <v>1423</v>
      </c>
      <c r="R72" s="127">
        <v>1.0838112100054318</v>
      </c>
    </row>
    <row r="73" spans="1:18" ht="12.75">
      <c r="A73" s="107" t="s">
        <v>140</v>
      </c>
      <c r="B73" s="108" t="s">
        <v>141</v>
      </c>
      <c r="C73" s="104">
        <v>1.777777777777778</v>
      </c>
      <c r="D73" s="104">
        <v>2.5</v>
      </c>
      <c r="E73" s="104">
        <v>3.8055555555555554</v>
      </c>
      <c r="F73" s="104">
        <v>5</v>
      </c>
      <c r="G73" s="104">
        <v>6.027777777777778</v>
      </c>
      <c r="H73" s="104">
        <v>6.583333333333333</v>
      </c>
      <c r="I73" s="104">
        <v>6.5</v>
      </c>
      <c r="J73" s="104">
        <v>5.666666666666666</v>
      </c>
      <c r="K73" s="104">
        <v>4.388888888888889</v>
      </c>
      <c r="L73" s="104">
        <v>3.1111111111111107</v>
      </c>
      <c r="M73" s="104">
        <v>2.0277777777777777</v>
      </c>
      <c r="N73" s="104">
        <v>1.611111111111111</v>
      </c>
      <c r="O73" s="105">
        <v>1500.2777777777778</v>
      </c>
      <c r="P73" s="106">
        <v>41.56</v>
      </c>
      <c r="Q73" s="121">
        <v>1493</v>
      </c>
      <c r="R73" s="127">
        <v>1.0557176033768887</v>
      </c>
    </row>
    <row r="74" spans="1:18" ht="12.75">
      <c r="A74" s="107" t="s">
        <v>142</v>
      </c>
      <c r="B74" s="108" t="s">
        <v>143</v>
      </c>
      <c r="C74" s="104">
        <v>1.777777777777778</v>
      </c>
      <c r="D74" s="104">
        <v>2.5</v>
      </c>
      <c r="E74" s="104">
        <v>3.7777777777777777</v>
      </c>
      <c r="F74" s="104">
        <v>4.916666666666666</v>
      </c>
      <c r="G74" s="104">
        <v>5.972222222222222</v>
      </c>
      <c r="H74" s="104">
        <v>6.5</v>
      </c>
      <c r="I74" s="104">
        <v>6.416666666666667</v>
      </c>
      <c r="J74" s="104">
        <v>5.638888888888889</v>
      </c>
      <c r="K74" s="104">
        <v>4.361111111111111</v>
      </c>
      <c r="L74" s="104">
        <v>3.1111111111111107</v>
      </c>
      <c r="M74" s="104">
        <v>2.055555555555556</v>
      </c>
      <c r="N74" s="104">
        <v>1.5833333333333333</v>
      </c>
      <c r="O74" s="105">
        <v>1490.5555555555554</v>
      </c>
      <c r="P74" s="106">
        <v>41.59</v>
      </c>
      <c r="Q74" s="121">
        <v>1482</v>
      </c>
      <c r="R74" s="127">
        <v>1.0626035735815462</v>
      </c>
    </row>
    <row r="75" spans="1:18" ht="12.75">
      <c r="A75" s="107" t="s">
        <v>144</v>
      </c>
      <c r="B75" s="108" t="s">
        <v>145</v>
      </c>
      <c r="C75" s="104">
        <v>1.8611111111111112</v>
      </c>
      <c r="D75" s="104">
        <v>2.5555555555555554</v>
      </c>
      <c r="E75" s="104">
        <v>3.8333333333333335</v>
      </c>
      <c r="F75" s="104">
        <v>4.972222222222221</v>
      </c>
      <c r="G75" s="104">
        <v>6.027777777777778</v>
      </c>
      <c r="H75" s="104">
        <v>6.611111111111111</v>
      </c>
      <c r="I75" s="104">
        <v>6.527777777777778</v>
      </c>
      <c r="J75" s="104">
        <v>5.75</v>
      </c>
      <c r="K75" s="104">
        <v>4.416666666666667</v>
      </c>
      <c r="L75" s="104">
        <v>3.194444444444444</v>
      </c>
      <c r="M75" s="104">
        <v>2.111111111111111</v>
      </c>
      <c r="N75" s="104">
        <v>1.6666666666666665</v>
      </c>
      <c r="O75" s="105">
        <v>1517.5</v>
      </c>
      <c r="P75" s="106">
        <v>40.92</v>
      </c>
      <c r="Q75" s="121">
        <v>1496</v>
      </c>
      <c r="R75" s="127">
        <v>1.0437361844844548</v>
      </c>
    </row>
    <row r="76" spans="1:18" ht="12.75">
      <c r="A76" s="107" t="s">
        <v>146</v>
      </c>
      <c r="B76" s="108" t="s">
        <v>147</v>
      </c>
      <c r="C76" s="104">
        <v>1.8333333333333333</v>
      </c>
      <c r="D76" s="104">
        <v>2.5555555555555554</v>
      </c>
      <c r="E76" s="104">
        <v>3.8333333333333335</v>
      </c>
      <c r="F76" s="104">
        <v>4.972222222222221</v>
      </c>
      <c r="G76" s="104">
        <v>6.027777777777778</v>
      </c>
      <c r="H76" s="104">
        <v>6.611111111111111</v>
      </c>
      <c r="I76" s="104">
        <v>6.527777777777778</v>
      </c>
      <c r="J76" s="104">
        <v>5.722222222222222</v>
      </c>
      <c r="K76" s="104">
        <v>4.416666666666667</v>
      </c>
      <c r="L76" s="104">
        <v>3.1666666666666665</v>
      </c>
      <c r="M76" s="104">
        <v>2.0833333333333335</v>
      </c>
      <c r="N76" s="104">
        <v>1.6388888888888888</v>
      </c>
      <c r="O76" s="105">
        <v>1511.111111111111</v>
      </c>
      <c r="P76" s="106">
        <v>41.13</v>
      </c>
      <c r="Q76" s="121">
        <v>1464</v>
      </c>
      <c r="R76" s="127">
        <v>1.048149039676209</v>
      </c>
    </row>
    <row r="77" spans="1:18" ht="12.75">
      <c r="A77" s="107" t="s">
        <v>148</v>
      </c>
      <c r="B77" s="108" t="s">
        <v>149</v>
      </c>
      <c r="C77" s="104">
        <v>1.8888888888888888</v>
      </c>
      <c r="D77" s="104">
        <v>2.611111111111111</v>
      </c>
      <c r="E77" s="104">
        <v>3.861111111111111</v>
      </c>
      <c r="F77" s="104">
        <v>4.972222222222221</v>
      </c>
      <c r="G77" s="104">
        <v>6.055555555555555</v>
      </c>
      <c r="H77" s="104">
        <v>6.583333333333333</v>
      </c>
      <c r="I77" s="104">
        <v>6.527777777777778</v>
      </c>
      <c r="J77" s="104">
        <v>5.75</v>
      </c>
      <c r="K77" s="104">
        <v>4.444444444444445</v>
      </c>
      <c r="L77" s="104">
        <v>3.194444444444444</v>
      </c>
      <c r="M77" s="104">
        <v>2.138888888888889</v>
      </c>
      <c r="N77" s="104">
        <v>1.6666666666666665</v>
      </c>
      <c r="O77" s="105">
        <v>1520.5555555555554</v>
      </c>
      <c r="P77" s="106">
        <v>41.07</v>
      </c>
      <c r="Q77" s="121">
        <v>1478</v>
      </c>
      <c r="R77" s="127">
        <v>1.0416387971937482</v>
      </c>
    </row>
    <row r="78" spans="1:18" ht="12.75">
      <c r="A78" s="107" t="s">
        <v>150</v>
      </c>
      <c r="B78" s="108" t="s">
        <v>151</v>
      </c>
      <c r="C78" s="104">
        <v>1.9166666666666667</v>
      </c>
      <c r="D78" s="104">
        <v>2.6666666666666665</v>
      </c>
      <c r="E78" s="104">
        <v>3.9166666666666665</v>
      </c>
      <c r="F78" s="104">
        <v>5.027777777777778</v>
      </c>
      <c r="G78" s="104">
        <v>6.083333333333333</v>
      </c>
      <c r="H78" s="104">
        <v>6.638888888888888</v>
      </c>
      <c r="I78" s="104">
        <v>6.583333333333333</v>
      </c>
      <c r="J78" s="104">
        <v>5.805555555555555</v>
      </c>
      <c r="K78" s="104">
        <v>4.5</v>
      </c>
      <c r="L78" s="104">
        <v>3.2777777777777777</v>
      </c>
      <c r="M78" s="104">
        <v>2.1666666666666665</v>
      </c>
      <c r="N78" s="104">
        <v>1.6944444444444442</v>
      </c>
      <c r="O78" s="105">
        <v>1538.611111111111</v>
      </c>
      <c r="P78" s="106">
        <v>40.85</v>
      </c>
      <c r="Q78" s="121">
        <v>1495</v>
      </c>
      <c r="R78" s="127">
        <v>1.0294151969378185</v>
      </c>
    </row>
    <row r="79" spans="1:18" ht="12.75">
      <c r="A79" s="107" t="s">
        <v>152</v>
      </c>
      <c r="B79" s="108" t="s">
        <v>153</v>
      </c>
      <c r="C79" s="104">
        <v>1.9166666666666667</v>
      </c>
      <c r="D79" s="104">
        <v>2.611111111111111</v>
      </c>
      <c r="E79" s="104">
        <v>3.888888888888889</v>
      </c>
      <c r="F79" s="104">
        <v>5</v>
      </c>
      <c r="G79" s="104">
        <v>6.055555555555555</v>
      </c>
      <c r="H79" s="104">
        <v>6.611111111111111</v>
      </c>
      <c r="I79" s="104">
        <v>6.555555555555555</v>
      </c>
      <c r="J79" s="104">
        <v>5.777777777777778</v>
      </c>
      <c r="K79" s="104">
        <v>4.472222222222222</v>
      </c>
      <c r="L79" s="104">
        <v>3.25</v>
      </c>
      <c r="M79" s="104">
        <v>2.1666666666666665</v>
      </c>
      <c r="N79" s="104">
        <v>1.6944444444444442</v>
      </c>
      <c r="O79" s="105">
        <v>1530.8333333333333</v>
      </c>
      <c r="P79" s="106">
        <v>40.68</v>
      </c>
      <c r="Q79" s="121">
        <v>1482</v>
      </c>
      <c r="R79" s="127">
        <v>1.0346453957246555</v>
      </c>
    </row>
    <row r="80" spans="1:18" ht="12.75">
      <c r="A80" s="107" t="s">
        <v>154</v>
      </c>
      <c r="B80" s="108" t="s">
        <v>155</v>
      </c>
      <c r="C80" s="104">
        <v>1.8611111111111112</v>
      </c>
      <c r="D80" s="104">
        <v>2.5833333333333335</v>
      </c>
      <c r="E80" s="104">
        <v>3.9722222222222223</v>
      </c>
      <c r="F80" s="104">
        <v>5.083333333333333</v>
      </c>
      <c r="G80" s="104">
        <v>6.083333333333333</v>
      </c>
      <c r="H80" s="104">
        <v>6.694444444444445</v>
      </c>
      <c r="I80" s="104">
        <v>6.638888888888888</v>
      </c>
      <c r="J80" s="104">
        <v>5.805555555555555</v>
      </c>
      <c r="K80" s="104">
        <v>4.527777777777778</v>
      </c>
      <c r="L80" s="104">
        <v>3.25</v>
      </c>
      <c r="M80" s="104">
        <v>2.0833333333333335</v>
      </c>
      <c r="N80" s="104">
        <v>1.6944444444444442</v>
      </c>
      <c r="O80" s="105">
        <v>1540.8333333333333</v>
      </c>
      <c r="P80" s="106">
        <v>41.13</v>
      </c>
      <c r="Q80" s="121">
        <v>1495</v>
      </c>
      <c r="R80" s="127">
        <v>1.027930552702105</v>
      </c>
    </row>
    <row r="81" spans="1:18" ht="12.75">
      <c r="A81" s="107" t="s">
        <v>156</v>
      </c>
      <c r="B81" s="108" t="s">
        <v>157</v>
      </c>
      <c r="C81" s="104">
        <v>1.9166666666666667</v>
      </c>
      <c r="D81" s="104">
        <v>2.6666666666666665</v>
      </c>
      <c r="E81" s="104">
        <v>4.027777777777778</v>
      </c>
      <c r="F81" s="104">
        <v>5.111111111111111</v>
      </c>
      <c r="G81" s="104">
        <v>6.111111111111111</v>
      </c>
      <c r="H81" s="104">
        <v>6.75</v>
      </c>
      <c r="I81" s="104">
        <v>6.694444444444445</v>
      </c>
      <c r="J81" s="104">
        <v>5.805555555555555</v>
      </c>
      <c r="K81" s="104">
        <v>4.583333333333333</v>
      </c>
      <c r="L81" s="104">
        <v>3.333333333333333</v>
      </c>
      <c r="M81" s="104">
        <v>2.138888888888889</v>
      </c>
      <c r="N81" s="104">
        <v>1.6944444444444442</v>
      </c>
      <c r="O81" s="105">
        <v>1559.4444444444443</v>
      </c>
      <c r="P81" s="106">
        <v>40.64</v>
      </c>
      <c r="Q81" s="121">
        <v>1507</v>
      </c>
      <c r="R81" s="127">
        <v>1.0156627673385423</v>
      </c>
    </row>
    <row r="82" spans="1:18" ht="12.75">
      <c r="A82" s="107" t="s">
        <v>158</v>
      </c>
      <c r="B82" s="108" t="s">
        <v>159</v>
      </c>
      <c r="C82" s="104">
        <v>1.8055555555555556</v>
      </c>
      <c r="D82" s="104">
        <v>2.5277777777777777</v>
      </c>
      <c r="E82" s="104">
        <v>3.888888888888889</v>
      </c>
      <c r="F82" s="104">
        <v>5.055555555555555</v>
      </c>
      <c r="G82" s="104">
        <v>6.083333333333333</v>
      </c>
      <c r="H82" s="104">
        <v>6.638888888888888</v>
      </c>
      <c r="I82" s="104">
        <v>6.555555555555555</v>
      </c>
      <c r="J82" s="104">
        <v>5.722222222222222</v>
      </c>
      <c r="K82" s="104">
        <v>4.444444444444445</v>
      </c>
      <c r="L82" s="104">
        <v>3.1666666666666665</v>
      </c>
      <c r="M82" s="104">
        <v>2.0277777777777777</v>
      </c>
      <c r="N82" s="104">
        <v>1.611111111111111</v>
      </c>
      <c r="O82" s="105">
        <v>1518.888888888889</v>
      </c>
      <c r="P82" s="106">
        <v>41.47</v>
      </c>
      <c r="Q82" s="121">
        <v>1471</v>
      </c>
      <c r="R82" s="127">
        <v>1.0427817805118098</v>
      </c>
    </row>
    <row r="83" spans="1:18" ht="12.75">
      <c r="A83" s="107" t="s">
        <v>160</v>
      </c>
      <c r="B83" s="108" t="s">
        <v>161</v>
      </c>
      <c r="C83" s="104">
        <v>1.9444444444444444</v>
      </c>
      <c r="D83" s="104">
        <v>2.694444444444444</v>
      </c>
      <c r="E83" s="104">
        <v>4.055555555555555</v>
      </c>
      <c r="F83" s="104">
        <v>5.138888888888888</v>
      </c>
      <c r="G83" s="104">
        <v>6.138888888888889</v>
      </c>
      <c r="H83" s="104">
        <v>6.75</v>
      </c>
      <c r="I83" s="104">
        <v>6.722222222222221</v>
      </c>
      <c r="J83" s="104">
        <v>5.833333333333333</v>
      </c>
      <c r="K83" s="104">
        <v>4.611111111111112</v>
      </c>
      <c r="L83" s="104">
        <v>3.3611111111111107</v>
      </c>
      <c r="M83" s="104">
        <v>2.1666666666666665</v>
      </c>
      <c r="N83" s="104">
        <v>1.7222222222222223</v>
      </c>
      <c r="O83" s="105">
        <v>1568.888888888889</v>
      </c>
      <c r="P83" s="106">
        <v>40.35</v>
      </c>
      <c r="Q83" s="121">
        <v>1513</v>
      </c>
      <c r="R83" s="127">
        <v>1.0095486501130624</v>
      </c>
    </row>
    <row r="84" spans="1:18" ht="12.75">
      <c r="A84" s="107" t="s">
        <v>162</v>
      </c>
      <c r="B84" s="108" t="s">
        <v>163</v>
      </c>
      <c r="C84" s="104">
        <v>1.9444444444444444</v>
      </c>
      <c r="D84" s="104">
        <v>2.6666666666666665</v>
      </c>
      <c r="E84" s="104">
        <v>4.027777777777778</v>
      </c>
      <c r="F84" s="104">
        <v>5.111111111111111</v>
      </c>
      <c r="G84" s="104">
        <v>6.111111111111111</v>
      </c>
      <c r="H84" s="104">
        <v>6.694444444444445</v>
      </c>
      <c r="I84" s="104">
        <v>6.666666666666666</v>
      </c>
      <c r="J84" s="104">
        <v>5.805555555555555</v>
      </c>
      <c r="K84" s="104">
        <v>4.583333333333333</v>
      </c>
      <c r="L84" s="104">
        <v>3.3055555555555554</v>
      </c>
      <c r="M84" s="104">
        <v>2.138888888888889</v>
      </c>
      <c r="N84" s="104">
        <v>1.777777777777778</v>
      </c>
      <c r="O84" s="105">
        <v>1558.0555555555554</v>
      </c>
      <c r="P84" s="106">
        <v>40.47</v>
      </c>
      <c r="Q84" s="121">
        <v>1507</v>
      </c>
      <c r="R84" s="127">
        <v>1.0165681540093736</v>
      </c>
    </row>
    <row r="85" spans="1:18" ht="12.75">
      <c r="A85" s="107" t="s">
        <v>164</v>
      </c>
      <c r="B85" s="108" t="s">
        <v>165</v>
      </c>
      <c r="C85" s="104">
        <v>1.9166666666666667</v>
      </c>
      <c r="D85" s="104">
        <v>2.611111111111111</v>
      </c>
      <c r="E85" s="104">
        <v>3.944444444444444</v>
      </c>
      <c r="F85" s="104">
        <v>5.083333333333333</v>
      </c>
      <c r="G85" s="104">
        <v>6.083333333333333</v>
      </c>
      <c r="H85" s="104">
        <v>6.638888888888888</v>
      </c>
      <c r="I85" s="104">
        <v>6.555555555555555</v>
      </c>
      <c r="J85" s="104">
        <v>5.75</v>
      </c>
      <c r="K85" s="104">
        <v>4.5</v>
      </c>
      <c r="L85" s="104">
        <v>3.25</v>
      </c>
      <c r="M85" s="104">
        <v>2.138888888888889</v>
      </c>
      <c r="N85" s="104">
        <v>1.75</v>
      </c>
      <c r="O85" s="105">
        <v>1540.8333333333333</v>
      </c>
      <c r="P85" s="106">
        <v>40.67</v>
      </c>
      <c r="Q85" s="121">
        <v>1490</v>
      </c>
      <c r="R85" s="127">
        <v>1.027930552702105</v>
      </c>
    </row>
    <row r="86" spans="1:18" ht="12.75">
      <c r="A86" s="107" t="s">
        <v>166</v>
      </c>
      <c r="B86" s="108" t="s">
        <v>167</v>
      </c>
      <c r="C86" s="104">
        <v>1.8611111111111112</v>
      </c>
      <c r="D86" s="104">
        <v>2.5277777777777777</v>
      </c>
      <c r="E86" s="104">
        <v>3.861111111111111</v>
      </c>
      <c r="F86" s="104">
        <v>4.972222222222221</v>
      </c>
      <c r="G86" s="104">
        <v>6.027777777777778</v>
      </c>
      <c r="H86" s="104">
        <v>6.583333333333333</v>
      </c>
      <c r="I86" s="104">
        <v>6.472222222222222</v>
      </c>
      <c r="J86" s="104">
        <v>5.694444444444445</v>
      </c>
      <c r="K86" s="104">
        <v>4.416666666666667</v>
      </c>
      <c r="L86" s="104">
        <v>3.194444444444444</v>
      </c>
      <c r="M86" s="104">
        <v>2.138888888888889</v>
      </c>
      <c r="N86" s="104">
        <v>1.7222222222222223</v>
      </c>
      <c r="O86" s="105">
        <v>1516.6666666666667</v>
      </c>
      <c r="P86" s="106">
        <v>40.64</v>
      </c>
      <c r="Q86" s="121">
        <v>1462</v>
      </c>
      <c r="R86" s="127">
        <v>1.0443096659045012</v>
      </c>
    </row>
    <row r="87" spans="1:18" ht="12.75">
      <c r="A87" s="107" t="s">
        <v>168</v>
      </c>
      <c r="B87" s="108" t="s">
        <v>169</v>
      </c>
      <c r="C87" s="104">
        <v>1.972222222222222</v>
      </c>
      <c r="D87" s="104">
        <v>2.694444444444444</v>
      </c>
      <c r="E87" s="104">
        <v>4.027777777777778</v>
      </c>
      <c r="F87" s="104">
        <v>5.083333333333333</v>
      </c>
      <c r="G87" s="104">
        <v>6.111111111111111</v>
      </c>
      <c r="H87" s="104">
        <v>6.666666666666666</v>
      </c>
      <c r="I87" s="104">
        <v>6.583333333333333</v>
      </c>
      <c r="J87" s="104">
        <v>5.805555555555555</v>
      </c>
      <c r="K87" s="104">
        <v>4.527777777777778</v>
      </c>
      <c r="L87" s="104">
        <v>3.3611111111111107</v>
      </c>
      <c r="M87" s="104">
        <v>2.2777777777777777</v>
      </c>
      <c r="N87" s="104">
        <v>1.8055555555555556</v>
      </c>
      <c r="O87" s="105">
        <v>1560.5555555555554</v>
      </c>
      <c r="P87" s="106">
        <v>39.3</v>
      </c>
      <c r="Q87" s="121">
        <v>1492</v>
      </c>
      <c r="R87" s="127">
        <v>1.0149396183407933</v>
      </c>
    </row>
    <row r="88" spans="1:18" ht="12.75">
      <c r="A88" s="107" t="s">
        <v>170</v>
      </c>
      <c r="B88" s="108" t="s">
        <v>171</v>
      </c>
      <c r="C88" s="104">
        <v>2</v>
      </c>
      <c r="D88" s="104">
        <v>2.7777777777777777</v>
      </c>
      <c r="E88" s="104">
        <v>4.083333333333333</v>
      </c>
      <c r="F88" s="104">
        <v>5.111111111111111</v>
      </c>
      <c r="G88" s="104">
        <v>6.138888888888889</v>
      </c>
      <c r="H88" s="104">
        <v>6.694444444444445</v>
      </c>
      <c r="I88" s="104">
        <v>6.583333333333333</v>
      </c>
      <c r="J88" s="104">
        <v>5.833333333333333</v>
      </c>
      <c r="K88" s="104">
        <v>4.555555555555555</v>
      </c>
      <c r="L88" s="104">
        <v>3.416666666666667</v>
      </c>
      <c r="M88" s="104">
        <v>2.305555555555556</v>
      </c>
      <c r="N88" s="104">
        <v>1.8611111111111112</v>
      </c>
      <c r="O88" s="105">
        <v>1575.2777777777778</v>
      </c>
      <c r="P88" s="106">
        <v>38.91</v>
      </c>
      <c r="Q88" s="121">
        <v>1503</v>
      </c>
      <c r="R88" s="127">
        <v>1.005454201346954</v>
      </c>
    </row>
    <row r="89" spans="1:18" ht="12.75">
      <c r="A89" s="107" t="s">
        <v>172</v>
      </c>
      <c r="B89" s="108" t="s">
        <v>173</v>
      </c>
      <c r="C89" s="104">
        <v>2.055555555555556</v>
      </c>
      <c r="D89" s="104">
        <v>2.833333333333333</v>
      </c>
      <c r="E89" s="104">
        <v>4.138888888888889</v>
      </c>
      <c r="F89" s="104">
        <v>5.194444444444444</v>
      </c>
      <c r="G89" s="104">
        <v>6.194444444444445</v>
      </c>
      <c r="H89" s="104">
        <v>6.722222222222221</v>
      </c>
      <c r="I89" s="104">
        <v>6.666666666666666</v>
      </c>
      <c r="J89" s="104">
        <v>5.861111111111112</v>
      </c>
      <c r="K89" s="104">
        <v>4.638888888888888</v>
      </c>
      <c r="L89" s="104">
        <v>3.4722222222222223</v>
      </c>
      <c r="M89" s="104">
        <v>2.3333333333333335</v>
      </c>
      <c r="N89" s="104">
        <v>1.8888888888888888</v>
      </c>
      <c r="O89" s="105">
        <v>1593.611111111111</v>
      </c>
      <c r="P89" s="106">
        <v>39.08</v>
      </c>
      <c r="Q89" s="121">
        <v>1530</v>
      </c>
      <c r="R89" s="127">
        <v>0.9938871842144983</v>
      </c>
    </row>
    <row r="90" spans="1:18" ht="12.75">
      <c r="A90" s="107" t="s">
        <v>174</v>
      </c>
      <c r="B90" s="108" t="s">
        <v>175</v>
      </c>
      <c r="C90" s="104">
        <v>2.111111111111111</v>
      </c>
      <c r="D90" s="104">
        <v>2.944444444444444</v>
      </c>
      <c r="E90" s="104">
        <v>4.194444444444445</v>
      </c>
      <c r="F90" s="104">
        <v>5.194444444444444</v>
      </c>
      <c r="G90" s="104">
        <v>6.222222222222221</v>
      </c>
      <c r="H90" s="104">
        <v>6.694444444444445</v>
      </c>
      <c r="I90" s="104">
        <v>6.666666666666666</v>
      </c>
      <c r="J90" s="104">
        <v>5.888888888888888</v>
      </c>
      <c r="K90" s="104">
        <v>4.638888888888888</v>
      </c>
      <c r="L90" s="104">
        <v>3.5277777777777777</v>
      </c>
      <c r="M90" s="104">
        <v>2.361111111111111</v>
      </c>
      <c r="N90" s="104">
        <v>1.972222222222222</v>
      </c>
      <c r="O90" s="105">
        <v>1605.8333333333333</v>
      </c>
      <c r="P90" s="106">
        <v>38.12</v>
      </c>
      <c r="Q90" s="121">
        <v>1530</v>
      </c>
      <c r="R90" s="127">
        <v>0.9863225697696898</v>
      </c>
    </row>
    <row r="91" spans="1:18" ht="12.75">
      <c r="A91" s="107" t="s">
        <v>176</v>
      </c>
      <c r="B91" s="108" t="s">
        <v>177</v>
      </c>
      <c r="C91" s="104">
        <v>2.0277777777777777</v>
      </c>
      <c r="D91" s="104">
        <v>2.8055555555555554</v>
      </c>
      <c r="E91" s="104">
        <v>4.111111111111112</v>
      </c>
      <c r="F91" s="104">
        <v>5.138888888888888</v>
      </c>
      <c r="G91" s="104">
        <v>6.166666666666666</v>
      </c>
      <c r="H91" s="104">
        <v>6.694444444444445</v>
      </c>
      <c r="I91" s="104">
        <v>6.638888888888888</v>
      </c>
      <c r="J91" s="104">
        <v>5.861111111111112</v>
      </c>
      <c r="K91" s="104">
        <v>4.583333333333333</v>
      </c>
      <c r="L91" s="104">
        <v>3.4444444444444446</v>
      </c>
      <c r="M91" s="104">
        <v>2.305555555555556</v>
      </c>
      <c r="N91" s="104">
        <v>1.8611111111111112</v>
      </c>
      <c r="O91" s="105">
        <v>1581.111111111111</v>
      </c>
      <c r="P91" s="106">
        <v>38.68</v>
      </c>
      <c r="Q91" s="121">
        <v>1508</v>
      </c>
      <c r="R91" s="127">
        <v>1.0017446900629967</v>
      </c>
    </row>
    <row r="92" spans="1:18" ht="12.75">
      <c r="A92" s="107" t="s">
        <v>178</v>
      </c>
      <c r="B92" s="108" t="s">
        <v>179</v>
      </c>
      <c r="C92" s="104">
        <v>2.3333333333333335</v>
      </c>
      <c r="D92" s="104">
        <v>3.1666666666666665</v>
      </c>
      <c r="E92" s="104">
        <v>4.333333333333333</v>
      </c>
      <c r="F92" s="104">
        <v>5.361111111111112</v>
      </c>
      <c r="G92" s="104">
        <v>6.361111111111111</v>
      </c>
      <c r="H92" s="104">
        <v>6.75</v>
      </c>
      <c r="I92" s="104">
        <v>6.777777777777777</v>
      </c>
      <c r="J92" s="104">
        <v>6</v>
      </c>
      <c r="K92" s="104">
        <v>4.777777777777778</v>
      </c>
      <c r="L92" s="104">
        <v>3.638888888888889</v>
      </c>
      <c r="M92" s="104">
        <v>2.5555555555555554</v>
      </c>
      <c r="N92" s="104">
        <v>2.111111111111111</v>
      </c>
      <c r="O92" s="105">
        <v>1655</v>
      </c>
      <c r="P92" s="106">
        <v>37.31</v>
      </c>
      <c r="Q92" s="120">
        <v>1584</v>
      </c>
      <c r="R92" s="127">
        <v>0.9570996978851963</v>
      </c>
    </row>
    <row r="93" spans="1:18" ht="12.75">
      <c r="A93" s="107" t="s">
        <v>180</v>
      </c>
      <c r="B93" s="108" t="s">
        <v>181</v>
      </c>
      <c r="C93" s="104">
        <v>2.2777777777777777</v>
      </c>
      <c r="D93" s="104">
        <v>3.083333333333333</v>
      </c>
      <c r="E93" s="104">
        <v>4.277777777777778</v>
      </c>
      <c r="F93" s="104">
        <v>5.305555555555556</v>
      </c>
      <c r="G93" s="104">
        <v>6.305555555555555</v>
      </c>
      <c r="H93" s="104">
        <v>6.75</v>
      </c>
      <c r="I93" s="104">
        <v>6.722222222222221</v>
      </c>
      <c r="J93" s="104">
        <v>5.916666666666667</v>
      </c>
      <c r="K93" s="104">
        <v>4.722222222222222</v>
      </c>
      <c r="L93" s="104">
        <v>3.611111111111111</v>
      </c>
      <c r="M93" s="104">
        <v>2.5</v>
      </c>
      <c r="N93" s="104">
        <v>2.0833333333333335</v>
      </c>
      <c r="O93" s="105">
        <v>1637.7777777777778</v>
      </c>
      <c r="P93" s="106">
        <v>37.49</v>
      </c>
      <c r="Q93" s="120">
        <v>1565</v>
      </c>
      <c r="R93" s="127">
        <v>0.9555630936227951</v>
      </c>
    </row>
    <row r="94" spans="1:18" ht="12.75">
      <c r="A94" s="107" t="s">
        <v>182</v>
      </c>
      <c r="B94" s="108" t="s">
        <v>183</v>
      </c>
      <c r="C94" s="104">
        <v>2.25</v>
      </c>
      <c r="D94" s="104">
        <v>3.083333333333333</v>
      </c>
      <c r="E94" s="104">
        <v>4.25</v>
      </c>
      <c r="F94" s="104">
        <v>5.277777777777778</v>
      </c>
      <c r="G94" s="104">
        <v>6.305555555555555</v>
      </c>
      <c r="H94" s="104">
        <v>6.722222222222221</v>
      </c>
      <c r="I94" s="104">
        <v>6.694444444444445</v>
      </c>
      <c r="J94" s="104">
        <v>5.916666666666667</v>
      </c>
      <c r="K94" s="104">
        <v>4.722222222222222</v>
      </c>
      <c r="L94" s="104">
        <v>3.611111111111111</v>
      </c>
      <c r="M94" s="104">
        <v>2.4722222222222223</v>
      </c>
      <c r="N94" s="104">
        <v>2.0833333333333335</v>
      </c>
      <c r="O94" s="105">
        <v>1633.3333333333333</v>
      </c>
      <c r="P94" s="106">
        <v>37.51</v>
      </c>
      <c r="Q94" s="120">
        <v>1559</v>
      </c>
      <c r="R94" s="127">
        <v>0.9544897959183674</v>
      </c>
    </row>
    <row r="95" spans="1:18" ht="12.75">
      <c r="A95" s="107" t="s">
        <v>184</v>
      </c>
      <c r="B95" s="108" t="s">
        <v>185</v>
      </c>
      <c r="C95" s="104">
        <v>2.25</v>
      </c>
      <c r="D95" s="104">
        <v>3.0555555555555554</v>
      </c>
      <c r="E95" s="104">
        <v>4.25</v>
      </c>
      <c r="F95" s="104">
        <v>5.277777777777778</v>
      </c>
      <c r="G95" s="104">
        <v>6.305555555555555</v>
      </c>
      <c r="H95" s="104">
        <v>6.722222222222221</v>
      </c>
      <c r="I95" s="104">
        <v>6.694444444444445</v>
      </c>
      <c r="J95" s="104">
        <v>5.916666666666667</v>
      </c>
      <c r="K95" s="104">
        <v>4.694444444444444</v>
      </c>
      <c r="L95" s="104">
        <v>3.5833333333333335</v>
      </c>
      <c r="M95" s="104">
        <v>2.4722222222222223</v>
      </c>
      <c r="N95" s="104">
        <v>2.055555555555556</v>
      </c>
      <c r="O95" s="105">
        <v>1630</v>
      </c>
      <c r="P95" s="106">
        <v>37.57</v>
      </c>
      <c r="Q95" s="120">
        <v>1555</v>
      </c>
      <c r="R95" s="127">
        <v>0.9539877300613497</v>
      </c>
    </row>
    <row r="96" spans="1:18" ht="12.75">
      <c r="A96" s="107" t="s">
        <v>186</v>
      </c>
      <c r="B96" s="108" t="s">
        <v>187</v>
      </c>
      <c r="C96" s="104">
        <v>2.111111111111111</v>
      </c>
      <c r="D96" s="104">
        <v>2.944444444444444</v>
      </c>
      <c r="E96" s="104">
        <v>4.194444444444445</v>
      </c>
      <c r="F96" s="104">
        <v>5.194444444444444</v>
      </c>
      <c r="G96" s="104">
        <v>6.222222222222221</v>
      </c>
      <c r="H96" s="104">
        <v>6.694444444444445</v>
      </c>
      <c r="I96" s="104">
        <v>6.666666666666666</v>
      </c>
      <c r="J96" s="104">
        <v>5.888888888888888</v>
      </c>
      <c r="K96" s="104">
        <v>4.638888888888888</v>
      </c>
      <c r="L96" s="104">
        <v>3.5277777777777777</v>
      </c>
      <c r="M96" s="104">
        <v>2.361111111111111</v>
      </c>
      <c r="N96" s="104">
        <v>1.9444444444444444</v>
      </c>
      <c r="O96" s="105">
        <v>1603.611111111111</v>
      </c>
      <c r="P96" s="106">
        <v>38.19</v>
      </c>
      <c r="Q96" s="120">
        <v>1530</v>
      </c>
      <c r="R96" s="127">
        <v>0.9540966568508574</v>
      </c>
    </row>
    <row r="97" spans="1:18" ht="12.75">
      <c r="A97" s="107" t="s">
        <v>188</v>
      </c>
      <c r="B97" s="108" t="s">
        <v>189</v>
      </c>
      <c r="C97" s="104">
        <v>2.2222222222222223</v>
      </c>
      <c r="D97" s="104">
        <v>3.0555555555555554</v>
      </c>
      <c r="E97" s="104">
        <v>4.277777777777778</v>
      </c>
      <c r="F97" s="104">
        <v>5.305555555555556</v>
      </c>
      <c r="G97" s="104">
        <v>6.305555555555555</v>
      </c>
      <c r="H97" s="104">
        <v>6.722222222222221</v>
      </c>
      <c r="I97" s="104">
        <v>6.75</v>
      </c>
      <c r="J97" s="104">
        <v>5.916666666666667</v>
      </c>
      <c r="K97" s="104">
        <v>4.694444444444444</v>
      </c>
      <c r="L97" s="104">
        <v>3.5833333333333335</v>
      </c>
      <c r="M97" s="104">
        <v>2.4166666666666665</v>
      </c>
      <c r="N97" s="104">
        <v>2.0277777777777777</v>
      </c>
      <c r="O97" s="105">
        <v>1631.111111111111</v>
      </c>
      <c r="P97" s="106">
        <v>38.12</v>
      </c>
      <c r="Q97" s="120">
        <v>1564</v>
      </c>
      <c r="R97" s="127">
        <v>0.9588555858310627</v>
      </c>
    </row>
    <row r="98" spans="1:18" ht="12.75">
      <c r="A98" s="107" t="s">
        <v>190</v>
      </c>
      <c r="B98" s="108" t="s">
        <v>191</v>
      </c>
      <c r="C98" s="104">
        <v>2.388888888888889</v>
      </c>
      <c r="D98" s="104">
        <v>2.7777777777777777</v>
      </c>
      <c r="E98" s="104">
        <v>4.333333333333333</v>
      </c>
      <c r="F98" s="104">
        <v>5.388888888888888</v>
      </c>
      <c r="G98" s="104">
        <v>6.361111111111111</v>
      </c>
      <c r="H98" s="104">
        <v>6.777777777777777</v>
      </c>
      <c r="I98" s="104">
        <v>6.75</v>
      </c>
      <c r="J98" s="104">
        <v>6</v>
      </c>
      <c r="K98" s="104">
        <v>4.833333333333333</v>
      </c>
      <c r="L98" s="104">
        <v>3.6944444444444446</v>
      </c>
      <c r="M98" s="104">
        <v>2.5833333333333335</v>
      </c>
      <c r="N98" s="104">
        <v>2.1666666666666665</v>
      </c>
      <c r="O98" s="105">
        <v>1665.5555555555554</v>
      </c>
      <c r="P98" s="106">
        <v>36.93</v>
      </c>
      <c r="Q98" s="120">
        <v>1573</v>
      </c>
      <c r="R98" s="127">
        <v>0.9444296197464978</v>
      </c>
    </row>
    <row r="99" spans="1:18" ht="12.75">
      <c r="A99" s="107" t="s">
        <v>192</v>
      </c>
      <c r="B99" s="108" t="s">
        <v>193</v>
      </c>
      <c r="C99" s="104">
        <v>2.361111111111111</v>
      </c>
      <c r="D99" s="104">
        <v>3.222222222222222</v>
      </c>
      <c r="E99" s="104">
        <v>4.333333333333333</v>
      </c>
      <c r="F99" s="104">
        <v>5.388888888888888</v>
      </c>
      <c r="G99" s="104">
        <v>6.361111111111111</v>
      </c>
      <c r="H99" s="104">
        <v>6.777777777777777</v>
      </c>
      <c r="I99" s="104">
        <v>6.75</v>
      </c>
      <c r="J99" s="104">
        <v>6</v>
      </c>
      <c r="K99" s="104">
        <v>4.805555555555555</v>
      </c>
      <c r="L99" s="104">
        <v>3.6944444444444446</v>
      </c>
      <c r="M99" s="104">
        <v>2.5833333333333335</v>
      </c>
      <c r="N99" s="104">
        <v>2.1666666666666665</v>
      </c>
      <c r="O99" s="105">
        <v>1664.7222222222222</v>
      </c>
      <c r="P99" s="106">
        <v>37.06</v>
      </c>
      <c r="Q99" s="120">
        <v>1592</v>
      </c>
      <c r="R99" s="127">
        <v>0.9563157016519273</v>
      </c>
    </row>
    <row r="100" spans="1:18" ht="12.75">
      <c r="A100" s="107" t="s">
        <v>194</v>
      </c>
      <c r="B100" s="108" t="s">
        <v>195</v>
      </c>
      <c r="C100" s="104">
        <v>2.3333333333333335</v>
      </c>
      <c r="D100" s="104">
        <v>3.1111111111111107</v>
      </c>
      <c r="E100" s="104">
        <v>4.333333333333333</v>
      </c>
      <c r="F100" s="104">
        <v>5.388888888888888</v>
      </c>
      <c r="G100" s="104">
        <v>6.333333333333333</v>
      </c>
      <c r="H100" s="104">
        <v>6.722222222222221</v>
      </c>
      <c r="I100" s="104">
        <v>6.777777777777777</v>
      </c>
      <c r="J100" s="104">
        <v>6</v>
      </c>
      <c r="K100" s="104">
        <v>4.75</v>
      </c>
      <c r="L100" s="104">
        <v>3.611111111111111</v>
      </c>
      <c r="M100" s="104">
        <v>2.5</v>
      </c>
      <c r="N100" s="104">
        <v>2.0833333333333335</v>
      </c>
      <c r="O100" s="105">
        <v>1648.611111111111</v>
      </c>
      <c r="P100" s="106">
        <v>38.02</v>
      </c>
      <c r="Q100" s="120">
        <v>1590</v>
      </c>
      <c r="R100" s="127">
        <v>0.9644481887110362</v>
      </c>
    </row>
    <row r="101" spans="1:18" ht="12.75">
      <c r="A101" s="107" t="s">
        <v>196</v>
      </c>
      <c r="B101" s="108" t="s">
        <v>197</v>
      </c>
      <c r="C101" s="104">
        <v>2.1666666666666665</v>
      </c>
      <c r="D101" s="104">
        <v>2.972222222222222</v>
      </c>
      <c r="E101" s="104">
        <v>4.277777777777778</v>
      </c>
      <c r="F101" s="104">
        <v>5.222222222222222</v>
      </c>
      <c r="G101" s="104">
        <v>6.194444444444445</v>
      </c>
      <c r="H101" s="104">
        <v>6.694444444444445</v>
      </c>
      <c r="I101" s="104">
        <v>6.722222222222221</v>
      </c>
      <c r="J101" s="104">
        <v>5.916666666666667</v>
      </c>
      <c r="K101" s="104">
        <v>4.638888888888888</v>
      </c>
      <c r="L101" s="104">
        <v>3.4444444444444446</v>
      </c>
      <c r="M101" s="104">
        <v>2.361111111111111</v>
      </c>
      <c r="N101" s="104">
        <v>1.9444444444444444</v>
      </c>
      <c r="O101" s="105">
        <v>1608.888888888889</v>
      </c>
      <c r="P101" s="106">
        <v>39.22</v>
      </c>
      <c r="Q101" s="120">
        <v>1558</v>
      </c>
      <c r="R101" s="127">
        <v>0.9683701657458563</v>
      </c>
    </row>
    <row r="102" spans="1:18" ht="12.75">
      <c r="A102" s="107" t="s">
        <v>198</v>
      </c>
      <c r="B102" s="108" t="s">
        <v>199</v>
      </c>
      <c r="C102" s="104">
        <v>2</v>
      </c>
      <c r="D102" s="104">
        <v>2.7777777777777777</v>
      </c>
      <c r="E102" s="104">
        <v>4.138888888888889</v>
      </c>
      <c r="F102" s="104">
        <v>5.083333333333333</v>
      </c>
      <c r="G102" s="104">
        <v>6.111111111111111</v>
      </c>
      <c r="H102" s="104">
        <v>6.638888888888888</v>
      </c>
      <c r="I102" s="104">
        <v>6.666666666666666</v>
      </c>
      <c r="J102" s="104">
        <v>5.833333333333333</v>
      </c>
      <c r="K102" s="104">
        <v>4.5</v>
      </c>
      <c r="L102" s="104">
        <v>3.333333333333333</v>
      </c>
      <c r="M102" s="104">
        <v>2.2222222222222223</v>
      </c>
      <c r="N102" s="104">
        <v>1.777777777777778</v>
      </c>
      <c r="O102" s="105">
        <v>1563.3333333333333</v>
      </c>
      <c r="P102" s="106">
        <v>40.32</v>
      </c>
      <c r="Q102" s="120">
        <v>1518</v>
      </c>
      <c r="R102" s="127">
        <v>0.971002132196162</v>
      </c>
    </row>
    <row r="103" spans="1:18" ht="12.75">
      <c r="A103" s="107" t="s">
        <v>200</v>
      </c>
      <c r="B103" s="108" t="s">
        <v>201</v>
      </c>
      <c r="C103" s="104">
        <v>2.0833333333333335</v>
      </c>
      <c r="D103" s="104">
        <v>2.8055555555555554</v>
      </c>
      <c r="E103" s="104">
        <v>4.194444444444445</v>
      </c>
      <c r="F103" s="104">
        <v>5.166666666666667</v>
      </c>
      <c r="G103" s="104">
        <v>6.166666666666666</v>
      </c>
      <c r="H103" s="104">
        <v>6.694444444444445</v>
      </c>
      <c r="I103" s="104">
        <v>6.694444444444445</v>
      </c>
      <c r="J103" s="104">
        <v>5.916666666666667</v>
      </c>
      <c r="K103" s="104">
        <v>4.583333333333333</v>
      </c>
      <c r="L103" s="104">
        <v>3.3888888888888884</v>
      </c>
      <c r="M103" s="104">
        <v>2.2777777777777777</v>
      </c>
      <c r="N103" s="104">
        <v>1.8611111111111112</v>
      </c>
      <c r="O103" s="105">
        <v>1586.388888888889</v>
      </c>
      <c r="P103" s="106">
        <v>39.9</v>
      </c>
      <c r="Q103" s="120">
        <v>1540</v>
      </c>
      <c r="R103" s="127">
        <v>0.9707581859569252</v>
      </c>
    </row>
    <row r="104" spans="1:18" ht="12.75">
      <c r="A104" s="107" t="s">
        <v>202</v>
      </c>
      <c r="B104" s="108" t="s">
        <v>203</v>
      </c>
      <c r="C104" s="104">
        <v>2.0277777777777777</v>
      </c>
      <c r="D104" s="104">
        <v>2.75</v>
      </c>
      <c r="E104" s="104">
        <v>4.138888888888889</v>
      </c>
      <c r="F104" s="104">
        <v>5.111111111111111</v>
      </c>
      <c r="G104" s="104">
        <v>6.138888888888889</v>
      </c>
      <c r="H104" s="104">
        <v>6.694444444444445</v>
      </c>
      <c r="I104" s="104">
        <v>6.694444444444445</v>
      </c>
      <c r="J104" s="104">
        <v>5.861111111111112</v>
      </c>
      <c r="K104" s="104">
        <v>4.527777777777778</v>
      </c>
      <c r="L104" s="104">
        <v>3.333333333333333</v>
      </c>
      <c r="M104" s="104">
        <v>2.2222222222222223</v>
      </c>
      <c r="N104" s="104">
        <v>1.75</v>
      </c>
      <c r="O104" s="105">
        <v>1568.888888888889</v>
      </c>
      <c r="P104" s="106">
        <v>40.73</v>
      </c>
      <c r="Q104" s="120">
        <v>1531</v>
      </c>
      <c r="R104" s="127">
        <v>0.9758498583569405</v>
      </c>
    </row>
  </sheetData>
  <sheetProtection password="C7A7"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Access Media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Access Media S.p.A.</dc:creator>
  <cp:keywords/>
  <dc:description/>
  <cp:lastModifiedBy>mir</cp:lastModifiedBy>
  <cp:lastPrinted>2007-03-17T16:38:10Z</cp:lastPrinted>
  <dcterms:created xsi:type="dcterms:W3CDTF">2007-01-20T09:08:02Z</dcterms:created>
  <dcterms:modified xsi:type="dcterms:W3CDTF">2008-04-07T13:38:46Z</dcterms:modified>
  <cp:category/>
  <cp:version/>
  <cp:contentType/>
  <cp:contentStatus/>
</cp:coreProperties>
</file>